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Litschi\Desktop\"/>
    </mc:Choice>
  </mc:AlternateContent>
  <workbookProtection workbookPassword="CA21" lockStructure="1"/>
  <bookViews>
    <workbookView xWindow="0" yWindow="0" windowWidth="28800" windowHeight="16140"/>
  </bookViews>
  <sheets>
    <sheet name="Eingabemaske (1)" sheetId="3" r:id="rId1"/>
    <sheet name="Berechnungstabelle (1)" sheetId="1" r:id="rId2"/>
    <sheet name="Druckversion (1)" sheetId="5" r:id="rId3"/>
    <sheet name="Listen (1)" sheetId="4" r:id="rId4"/>
  </sheets>
  <definedNames>
    <definedName name="Arbeitstage">'Listen (1)'!$B$1:$B$11</definedName>
    <definedName name="Berechnungsmethode">'Listen (1)'!$D$5:$D$6</definedName>
    <definedName name="JaNein">'Listen (1)'!$E$1:$E$2</definedName>
    <definedName name="Monate">'Listen (1)'!$A$1:$A$12</definedName>
    <definedName name="Überschussbeteiligung">'Listen (1)'!$C$1:$C$16</definedName>
    <definedName name="Volljährigenunterhalt">'Listen (1)'!$F$1:$F$2</definedName>
    <definedName name="Zivilstand">'Listen (1)'!$D$1:$D$2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6" i="1" l="1"/>
  <c r="L266" i="1"/>
  <c r="K266" i="1"/>
  <c r="J266" i="1"/>
  <c r="I266" i="1"/>
  <c r="H266" i="1"/>
  <c r="G266" i="1"/>
  <c r="F266" i="1"/>
  <c r="E266" i="1"/>
  <c r="D266" i="1"/>
  <c r="C266" i="1"/>
  <c r="B266" i="1"/>
  <c r="C192" i="1"/>
  <c r="B192" i="1"/>
  <c r="L252" i="1"/>
  <c r="K252" i="1"/>
  <c r="J252" i="1"/>
  <c r="I252" i="1"/>
  <c r="H252" i="1"/>
  <c r="G252" i="1"/>
  <c r="F252" i="1"/>
  <c r="E252" i="1"/>
  <c r="M192" i="1"/>
  <c r="L192" i="1"/>
  <c r="K192" i="1"/>
  <c r="J192" i="1"/>
  <c r="I192" i="1"/>
  <c r="H192" i="1"/>
  <c r="G192" i="1"/>
  <c r="F192" i="1"/>
  <c r="E192" i="1"/>
  <c r="D192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93" i="1"/>
  <c r="M190" i="1"/>
  <c r="M194" i="1"/>
  <c r="M228" i="1"/>
  <c r="B220" i="1"/>
  <c r="C220" i="1"/>
  <c r="B193" i="1"/>
  <c r="B190" i="1"/>
  <c r="B194" i="1"/>
  <c r="B197" i="1"/>
  <c r="B199" i="1"/>
  <c r="B201" i="1"/>
  <c r="B206" i="1"/>
  <c r="C193" i="1"/>
  <c r="C190" i="1"/>
  <c r="C194" i="1"/>
  <c r="C197" i="1"/>
  <c r="C199" i="1"/>
  <c r="C201" i="1"/>
  <c r="C206" i="1"/>
  <c r="D193" i="1"/>
  <c r="D190" i="1"/>
  <c r="D194" i="1"/>
  <c r="D206" i="1"/>
  <c r="D207" i="1"/>
  <c r="D209" i="1"/>
  <c r="E193" i="1"/>
  <c r="E190" i="1"/>
  <c r="E194" i="1"/>
  <c r="E206" i="1"/>
  <c r="E207" i="1"/>
  <c r="E209" i="1"/>
  <c r="F193" i="1"/>
  <c r="F190" i="1"/>
  <c r="F194" i="1"/>
  <c r="F206" i="1"/>
  <c r="F207" i="1"/>
  <c r="F209" i="1"/>
  <c r="G193" i="1"/>
  <c r="G190" i="1"/>
  <c r="G194" i="1"/>
  <c r="G206" i="1"/>
  <c r="G207" i="1"/>
  <c r="G209" i="1"/>
  <c r="H193" i="1"/>
  <c r="H190" i="1"/>
  <c r="H194" i="1"/>
  <c r="H206" i="1"/>
  <c r="H207" i="1"/>
  <c r="H209" i="1"/>
  <c r="I193" i="1"/>
  <c r="I190" i="1"/>
  <c r="I194" i="1"/>
  <c r="I206" i="1"/>
  <c r="I207" i="1"/>
  <c r="I209" i="1"/>
  <c r="J193" i="1"/>
  <c r="J190" i="1"/>
  <c r="J194" i="1"/>
  <c r="J206" i="1"/>
  <c r="J207" i="1"/>
  <c r="J209" i="1"/>
  <c r="K193" i="1"/>
  <c r="K190" i="1"/>
  <c r="K194" i="1"/>
  <c r="K206" i="1"/>
  <c r="K207" i="1"/>
  <c r="K209" i="1"/>
  <c r="L193" i="1"/>
  <c r="L190" i="1"/>
  <c r="L194" i="1"/>
  <c r="L206" i="1"/>
  <c r="L207" i="1"/>
  <c r="L209" i="1"/>
  <c r="M206" i="1"/>
  <c r="M207" i="1"/>
  <c r="M209" i="1"/>
  <c r="B208" i="1"/>
  <c r="B212" i="1"/>
  <c r="B215" i="1"/>
  <c r="B218" i="1"/>
  <c r="B216" i="1"/>
  <c r="C208" i="1"/>
  <c r="C212" i="1"/>
  <c r="C215" i="1"/>
  <c r="C218" i="1"/>
  <c r="C216" i="1"/>
  <c r="D208" i="1"/>
  <c r="D212" i="1"/>
  <c r="D215" i="1"/>
  <c r="D216" i="1"/>
  <c r="E208" i="1"/>
  <c r="E212" i="1"/>
  <c r="E215" i="1"/>
  <c r="E216" i="1"/>
  <c r="F208" i="1"/>
  <c r="F212" i="1"/>
  <c r="F215" i="1"/>
  <c r="F216" i="1"/>
  <c r="G208" i="1"/>
  <c r="G212" i="1"/>
  <c r="G215" i="1"/>
  <c r="G216" i="1"/>
  <c r="H208" i="1"/>
  <c r="H212" i="1"/>
  <c r="H215" i="1"/>
  <c r="H216" i="1"/>
  <c r="I208" i="1"/>
  <c r="I212" i="1"/>
  <c r="I215" i="1"/>
  <c r="I216" i="1"/>
  <c r="J208" i="1"/>
  <c r="J212" i="1"/>
  <c r="J215" i="1"/>
  <c r="J216" i="1"/>
  <c r="K208" i="1"/>
  <c r="K212" i="1"/>
  <c r="K215" i="1"/>
  <c r="K216" i="1"/>
  <c r="L208" i="1"/>
  <c r="L212" i="1"/>
  <c r="L215" i="1"/>
  <c r="L216" i="1"/>
  <c r="M208" i="1"/>
  <c r="M212" i="1"/>
  <c r="M215" i="1"/>
  <c r="M216" i="1"/>
  <c r="B225" i="1"/>
  <c r="B222" i="1"/>
  <c r="C225" i="1"/>
  <c r="C222" i="1"/>
  <c r="D225" i="1"/>
  <c r="D222" i="1"/>
  <c r="E225" i="1"/>
  <c r="E222" i="1"/>
  <c r="F225" i="1"/>
  <c r="F222" i="1"/>
  <c r="G225" i="1"/>
  <c r="G222" i="1"/>
  <c r="H225" i="1"/>
  <c r="H222" i="1"/>
  <c r="I225" i="1"/>
  <c r="I222" i="1"/>
  <c r="J225" i="1"/>
  <c r="J222" i="1"/>
  <c r="K225" i="1"/>
  <c r="K222" i="1"/>
  <c r="L225" i="1"/>
  <c r="L222" i="1"/>
  <c r="M225" i="1"/>
  <c r="M222" i="1"/>
  <c r="M223" i="1"/>
  <c r="M235" i="1"/>
  <c r="M237" i="1"/>
  <c r="P30" i="4"/>
  <c r="P29" i="4"/>
  <c r="P28" i="4"/>
  <c r="P27" i="4"/>
  <c r="P26" i="4"/>
  <c r="P25" i="4"/>
  <c r="P24" i="4"/>
  <c r="P23" i="4"/>
  <c r="P22" i="4"/>
  <c r="P21" i="4"/>
  <c r="P20" i="4"/>
  <c r="P19" i="4"/>
  <c r="L228" i="1"/>
  <c r="L223" i="1"/>
  <c r="L235" i="1"/>
  <c r="L237" i="1"/>
  <c r="O30" i="4"/>
  <c r="O29" i="4"/>
  <c r="O28" i="4"/>
  <c r="O27" i="4"/>
  <c r="O26" i="4"/>
  <c r="O25" i="4"/>
  <c r="O24" i="4"/>
  <c r="O23" i="4"/>
  <c r="O22" i="4"/>
  <c r="O21" i="4"/>
  <c r="O20" i="4"/>
  <c r="O19" i="4"/>
  <c r="K228" i="1"/>
  <c r="K223" i="1"/>
  <c r="K235" i="1"/>
  <c r="K237" i="1"/>
  <c r="N30" i="4"/>
  <c r="N29" i="4"/>
  <c r="N28" i="4"/>
  <c r="N27" i="4"/>
  <c r="N26" i="4"/>
  <c r="N25" i="4"/>
  <c r="N24" i="4"/>
  <c r="N23" i="4"/>
  <c r="N22" i="4"/>
  <c r="N21" i="4"/>
  <c r="N20" i="4"/>
  <c r="N19" i="4"/>
  <c r="J228" i="1"/>
  <c r="J223" i="1"/>
  <c r="J235" i="1"/>
  <c r="J237" i="1"/>
  <c r="M30" i="4"/>
  <c r="M29" i="4"/>
  <c r="M28" i="4"/>
  <c r="M27" i="4"/>
  <c r="M26" i="4"/>
  <c r="M25" i="4"/>
  <c r="M24" i="4"/>
  <c r="M23" i="4"/>
  <c r="M22" i="4"/>
  <c r="M21" i="4"/>
  <c r="M20" i="4"/>
  <c r="M19" i="4"/>
  <c r="I228" i="1"/>
  <c r="I223" i="1"/>
  <c r="I235" i="1"/>
  <c r="I237" i="1"/>
  <c r="L30" i="4"/>
  <c r="L29" i="4"/>
  <c r="L28" i="4"/>
  <c r="L27" i="4"/>
  <c r="L26" i="4"/>
  <c r="L25" i="4"/>
  <c r="L24" i="4"/>
  <c r="L23" i="4"/>
  <c r="L22" i="4"/>
  <c r="L21" i="4"/>
  <c r="L20" i="4"/>
  <c r="L19" i="4"/>
  <c r="H228" i="1"/>
  <c r="H223" i="1"/>
  <c r="H235" i="1"/>
  <c r="H237" i="1"/>
  <c r="K30" i="4"/>
  <c r="K29" i="4"/>
  <c r="K28" i="4"/>
  <c r="K27" i="4"/>
  <c r="K26" i="4"/>
  <c r="K25" i="4"/>
  <c r="K24" i="4"/>
  <c r="K23" i="4"/>
  <c r="K22" i="4"/>
  <c r="K21" i="4"/>
  <c r="K20" i="4"/>
  <c r="K19" i="4"/>
  <c r="G228" i="1"/>
  <c r="G223" i="1"/>
  <c r="G235" i="1"/>
  <c r="G237" i="1"/>
  <c r="J30" i="4"/>
  <c r="J29" i="4"/>
  <c r="J28" i="4"/>
  <c r="J27" i="4"/>
  <c r="J26" i="4"/>
  <c r="J25" i="4"/>
  <c r="J24" i="4"/>
  <c r="J23" i="4"/>
  <c r="J22" i="4"/>
  <c r="J21" i="4"/>
  <c r="J20" i="4"/>
  <c r="J19" i="4"/>
  <c r="F228" i="1"/>
  <c r="F223" i="1"/>
  <c r="F235" i="1"/>
  <c r="F237" i="1"/>
  <c r="I30" i="4"/>
  <c r="I29" i="4"/>
  <c r="I28" i="4"/>
  <c r="I27" i="4"/>
  <c r="I26" i="4"/>
  <c r="I25" i="4"/>
  <c r="I24" i="4"/>
  <c r="I23" i="4"/>
  <c r="I22" i="4"/>
  <c r="I21" i="4"/>
  <c r="I20" i="4"/>
  <c r="I19" i="4"/>
  <c r="E228" i="1"/>
  <c r="E223" i="1"/>
  <c r="E235" i="1"/>
  <c r="E237" i="1"/>
  <c r="H30" i="4"/>
  <c r="H29" i="4"/>
  <c r="H28" i="4"/>
  <c r="H27" i="4"/>
  <c r="H26" i="4"/>
  <c r="H25" i="4"/>
  <c r="H24" i="4"/>
  <c r="H23" i="4"/>
  <c r="H22" i="4"/>
  <c r="H21" i="4"/>
  <c r="H20" i="4"/>
  <c r="H19" i="4"/>
  <c r="D228" i="1"/>
  <c r="D223" i="1"/>
  <c r="D235" i="1"/>
  <c r="D237" i="1"/>
  <c r="G30" i="4"/>
  <c r="G29" i="4"/>
  <c r="G28" i="4"/>
  <c r="G27" i="4"/>
  <c r="G26" i="4"/>
  <c r="G25" i="4"/>
  <c r="G24" i="4"/>
  <c r="G23" i="4"/>
  <c r="G22" i="4"/>
  <c r="G21" i="4"/>
  <c r="G20" i="4"/>
  <c r="G19" i="4"/>
  <c r="C228" i="1"/>
  <c r="C231" i="1"/>
  <c r="C223" i="1"/>
  <c r="C235" i="1"/>
  <c r="C237" i="1"/>
  <c r="F30" i="4"/>
  <c r="F29" i="4"/>
  <c r="F28" i="4"/>
  <c r="F27" i="4"/>
  <c r="F26" i="4"/>
  <c r="F25" i="4"/>
  <c r="F24" i="4"/>
  <c r="F23" i="4"/>
  <c r="F22" i="4"/>
  <c r="F21" i="4"/>
  <c r="F20" i="4"/>
  <c r="F19" i="4"/>
  <c r="B228" i="1"/>
  <c r="B231" i="1"/>
  <c r="B223" i="1"/>
  <c r="B235" i="1"/>
  <c r="B237" i="1"/>
  <c r="E30" i="4"/>
  <c r="E29" i="4"/>
  <c r="E28" i="4"/>
  <c r="E27" i="4"/>
  <c r="E26" i="4"/>
  <c r="E25" i="4"/>
  <c r="E24" i="4"/>
  <c r="E23" i="4"/>
  <c r="E22" i="4"/>
  <c r="E21" i="4"/>
  <c r="E20" i="4"/>
  <c r="E19" i="4"/>
  <c r="C72" i="1"/>
  <c r="B72" i="1"/>
  <c r="M5" i="1"/>
  <c r="L5" i="1"/>
  <c r="K5" i="1"/>
  <c r="J5" i="1"/>
  <c r="I5" i="1"/>
  <c r="H5" i="1"/>
  <c r="G5" i="1"/>
  <c r="F5" i="1"/>
  <c r="E5" i="1"/>
  <c r="D5" i="1"/>
  <c r="M4" i="1"/>
  <c r="L4" i="1"/>
  <c r="K4" i="1"/>
  <c r="J4" i="1"/>
  <c r="I4" i="1"/>
  <c r="H4" i="1"/>
  <c r="G4" i="1"/>
  <c r="F4" i="1"/>
  <c r="E4" i="1"/>
  <c r="D4" i="1"/>
  <c r="M49" i="1"/>
  <c r="L49" i="1"/>
  <c r="K49" i="1"/>
  <c r="J49" i="1"/>
  <c r="I49" i="1"/>
  <c r="H49" i="1"/>
  <c r="G49" i="1"/>
  <c r="F49" i="1"/>
  <c r="E49" i="1"/>
  <c r="D49" i="1"/>
  <c r="M48" i="1"/>
  <c r="L48" i="1"/>
  <c r="K48" i="1"/>
  <c r="J48" i="1"/>
  <c r="I48" i="1"/>
  <c r="H48" i="1"/>
  <c r="G48" i="1"/>
  <c r="F48" i="1"/>
  <c r="E48" i="1"/>
  <c r="D48" i="1"/>
  <c r="M269" i="1"/>
  <c r="L269" i="1"/>
  <c r="K269" i="1"/>
  <c r="J269" i="1"/>
  <c r="I269" i="1"/>
  <c r="H269" i="1"/>
  <c r="G269" i="1"/>
  <c r="F269" i="1"/>
  <c r="E269" i="1"/>
  <c r="D269" i="1"/>
  <c r="R46" i="4"/>
  <c r="S46" i="4"/>
  <c r="S41" i="4"/>
  <c r="R41" i="4"/>
  <c r="R36" i="4"/>
  <c r="S36" i="4"/>
  <c r="R31" i="4"/>
  <c r="S31" i="4"/>
  <c r="S26" i="4"/>
  <c r="R26" i="4"/>
  <c r="R21" i="4"/>
  <c r="S21" i="4"/>
  <c r="R16" i="4"/>
  <c r="S16" i="4"/>
  <c r="R11" i="4"/>
  <c r="S11" i="4"/>
  <c r="S6" i="4"/>
  <c r="R6" i="4"/>
  <c r="T46" i="4"/>
  <c r="W46" i="4"/>
  <c r="W47" i="4"/>
  <c r="W48" i="4"/>
  <c r="W49" i="4"/>
  <c r="T47" i="4"/>
  <c r="V46" i="4"/>
  <c r="V47" i="4"/>
  <c r="V48" i="4"/>
  <c r="V49" i="4"/>
  <c r="T48" i="4"/>
  <c r="S47" i="4"/>
  <c r="U46" i="4"/>
  <c r="U47" i="4"/>
  <c r="U48" i="4"/>
  <c r="U49" i="4"/>
  <c r="T49" i="4"/>
  <c r="S48" i="4"/>
  <c r="S49" i="4"/>
  <c r="R47" i="4"/>
  <c r="R48" i="4"/>
  <c r="R49" i="4"/>
  <c r="T41" i="4"/>
  <c r="W41" i="4"/>
  <c r="W42" i="4"/>
  <c r="W43" i="4"/>
  <c r="W44" i="4"/>
  <c r="T42" i="4"/>
  <c r="V41" i="4"/>
  <c r="V42" i="4"/>
  <c r="V43" i="4"/>
  <c r="V44" i="4"/>
  <c r="T43" i="4"/>
  <c r="S42" i="4"/>
  <c r="U41" i="4"/>
  <c r="U42" i="4"/>
  <c r="U43" i="4"/>
  <c r="U44" i="4"/>
  <c r="T44" i="4"/>
  <c r="S43" i="4"/>
  <c r="S44" i="4"/>
  <c r="R42" i="4"/>
  <c r="R43" i="4"/>
  <c r="R44" i="4"/>
  <c r="T36" i="4"/>
  <c r="W36" i="4"/>
  <c r="W37" i="4"/>
  <c r="W38" i="4"/>
  <c r="W39" i="4"/>
  <c r="T37" i="4"/>
  <c r="V36" i="4"/>
  <c r="V37" i="4"/>
  <c r="V38" i="4"/>
  <c r="V39" i="4"/>
  <c r="T38" i="4"/>
  <c r="S37" i="4"/>
  <c r="U36" i="4"/>
  <c r="U37" i="4"/>
  <c r="U38" i="4"/>
  <c r="U39" i="4"/>
  <c r="T39" i="4"/>
  <c r="S38" i="4"/>
  <c r="S39" i="4"/>
  <c r="R37" i="4"/>
  <c r="R38" i="4"/>
  <c r="R39" i="4"/>
  <c r="T31" i="4"/>
  <c r="W31" i="4"/>
  <c r="W32" i="4"/>
  <c r="W33" i="4"/>
  <c r="W34" i="4"/>
  <c r="T32" i="4"/>
  <c r="V31" i="4"/>
  <c r="V32" i="4"/>
  <c r="V33" i="4"/>
  <c r="V34" i="4"/>
  <c r="T33" i="4"/>
  <c r="S32" i="4"/>
  <c r="U31" i="4"/>
  <c r="U32" i="4"/>
  <c r="U33" i="4"/>
  <c r="U34" i="4"/>
  <c r="T34" i="4"/>
  <c r="S33" i="4"/>
  <c r="S34" i="4"/>
  <c r="R32" i="4"/>
  <c r="R33" i="4"/>
  <c r="R34" i="4"/>
  <c r="T26" i="4"/>
  <c r="W26" i="4"/>
  <c r="W27" i="4"/>
  <c r="W28" i="4"/>
  <c r="W29" i="4"/>
  <c r="T27" i="4"/>
  <c r="V26" i="4"/>
  <c r="V27" i="4"/>
  <c r="V28" i="4"/>
  <c r="V29" i="4"/>
  <c r="T28" i="4"/>
  <c r="S27" i="4"/>
  <c r="U26" i="4"/>
  <c r="U27" i="4"/>
  <c r="U28" i="4"/>
  <c r="U29" i="4"/>
  <c r="T29" i="4"/>
  <c r="S28" i="4"/>
  <c r="S29" i="4"/>
  <c r="R27" i="4"/>
  <c r="R28" i="4"/>
  <c r="R29" i="4"/>
  <c r="T21" i="4"/>
  <c r="W21" i="4"/>
  <c r="W22" i="4"/>
  <c r="W23" i="4"/>
  <c r="W24" i="4"/>
  <c r="T22" i="4"/>
  <c r="V21" i="4"/>
  <c r="V22" i="4"/>
  <c r="V23" i="4"/>
  <c r="V24" i="4"/>
  <c r="T23" i="4"/>
  <c r="S22" i="4"/>
  <c r="U21" i="4"/>
  <c r="U22" i="4"/>
  <c r="U23" i="4"/>
  <c r="U24" i="4"/>
  <c r="T24" i="4"/>
  <c r="S23" i="4"/>
  <c r="S24" i="4"/>
  <c r="R22" i="4"/>
  <c r="R23" i="4"/>
  <c r="R24" i="4"/>
  <c r="T16" i="4"/>
  <c r="W16" i="4"/>
  <c r="W17" i="4"/>
  <c r="W18" i="4"/>
  <c r="W19" i="4"/>
  <c r="T17" i="4"/>
  <c r="V16" i="4"/>
  <c r="V17" i="4"/>
  <c r="V18" i="4"/>
  <c r="V19" i="4"/>
  <c r="T18" i="4"/>
  <c r="S17" i="4"/>
  <c r="U16" i="4"/>
  <c r="U17" i="4"/>
  <c r="U18" i="4"/>
  <c r="U19" i="4"/>
  <c r="T19" i="4"/>
  <c r="S18" i="4"/>
  <c r="S19" i="4"/>
  <c r="R17" i="4"/>
  <c r="R18" i="4"/>
  <c r="R19" i="4"/>
  <c r="T11" i="4"/>
  <c r="W11" i="4"/>
  <c r="W12" i="4"/>
  <c r="W13" i="4"/>
  <c r="W14" i="4"/>
  <c r="T12" i="4"/>
  <c r="V11" i="4"/>
  <c r="V12" i="4"/>
  <c r="V13" i="4"/>
  <c r="V14" i="4"/>
  <c r="T13" i="4"/>
  <c r="S12" i="4"/>
  <c r="U11" i="4"/>
  <c r="U12" i="4"/>
  <c r="U13" i="4"/>
  <c r="U14" i="4"/>
  <c r="T14" i="4"/>
  <c r="S13" i="4"/>
  <c r="S14" i="4"/>
  <c r="R12" i="4"/>
  <c r="R13" i="4"/>
  <c r="R14" i="4"/>
  <c r="T6" i="4"/>
  <c r="W6" i="4"/>
  <c r="W7" i="4"/>
  <c r="W8" i="4"/>
  <c r="W9" i="4"/>
  <c r="T7" i="4"/>
  <c r="V6" i="4"/>
  <c r="V7" i="4"/>
  <c r="V8" i="4"/>
  <c r="V9" i="4"/>
  <c r="T8" i="4"/>
  <c r="S7" i="4"/>
  <c r="U6" i="4"/>
  <c r="U7" i="4"/>
  <c r="U8" i="4"/>
  <c r="U9" i="4"/>
  <c r="T9" i="4"/>
  <c r="S8" i="4"/>
  <c r="S9" i="4"/>
  <c r="R7" i="4"/>
  <c r="R8" i="4"/>
  <c r="R9" i="4"/>
  <c r="W1" i="4"/>
  <c r="V1" i="4"/>
  <c r="U1" i="4"/>
  <c r="T1" i="4"/>
  <c r="S1" i="4"/>
  <c r="R1" i="4"/>
  <c r="M17" i="1"/>
  <c r="L17" i="1"/>
  <c r="K17" i="1"/>
  <c r="J17" i="1"/>
  <c r="I17" i="1"/>
  <c r="H17" i="1"/>
  <c r="G17" i="1"/>
  <c r="F17" i="1"/>
  <c r="E17" i="1"/>
  <c r="D17" i="1"/>
  <c r="M10" i="1"/>
  <c r="L10" i="1"/>
  <c r="K10" i="1"/>
  <c r="J10" i="1"/>
  <c r="I10" i="1"/>
  <c r="H10" i="1"/>
  <c r="G10" i="1"/>
  <c r="F10" i="1"/>
  <c r="E10" i="1"/>
  <c r="D10" i="1"/>
  <c r="M172" i="1"/>
  <c r="D172" i="1"/>
  <c r="D173" i="1"/>
  <c r="D175" i="1"/>
  <c r="E172" i="1"/>
  <c r="E173" i="1"/>
  <c r="E175" i="1"/>
  <c r="F172" i="1"/>
  <c r="F173" i="1"/>
  <c r="F175" i="1"/>
  <c r="G172" i="1"/>
  <c r="G173" i="1"/>
  <c r="G175" i="1"/>
  <c r="H172" i="1"/>
  <c r="H173" i="1"/>
  <c r="H175" i="1"/>
  <c r="I172" i="1"/>
  <c r="I173" i="1"/>
  <c r="I175" i="1"/>
  <c r="J172" i="1"/>
  <c r="J173" i="1"/>
  <c r="J175" i="1"/>
  <c r="K172" i="1"/>
  <c r="K173" i="1"/>
  <c r="K175" i="1"/>
  <c r="L172" i="1"/>
  <c r="L173" i="1"/>
  <c r="L175" i="1"/>
  <c r="M173" i="1"/>
  <c r="M175" i="1"/>
  <c r="M176" i="1"/>
  <c r="M178" i="1"/>
  <c r="M181" i="1"/>
  <c r="M185" i="1"/>
  <c r="B170" i="1"/>
  <c r="B172" i="1"/>
  <c r="B173" i="1"/>
  <c r="B174" i="1"/>
  <c r="B175" i="1"/>
  <c r="C170" i="1"/>
  <c r="C172" i="1"/>
  <c r="C173" i="1"/>
  <c r="C175" i="1"/>
  <c r="B176" i="1"/>
  <c r="B178" i="1"/>
  <c r="B181" i="1"/>
  <c r="B191" i="1"/>
  <c r="C174" i="1"/>
  <c r="C176" i="1"/>
  <c r="C178" i="1"/>
  <c r="C181" i="1"/>
  <c r="C191" i="1"/>
  <c r="D176" i="1"/>
  <c r="D178" i="1"/>
  <c r="D181" i="1"/>
  <c r="D185" i="1"/>
  <c r="D191" i="1"/>
  <c r="E176" i="1"/>
  <c r="E178" i="1"/>
  <c r="E181" i="1"/>
  <c r="E185" i="1"/>
  <c r="E191" i="1"/>
  <c r="F176" i="1"/>
  <c r="F178" i="1"/>
  <c r="F181" i="1"/>
  <c r="F185" i="1"/>
  <c r="F191" i="1"/>
  <c r="G176" i="1"/>
  <c r="G178" i="1"/>
  <c r="G181" i="1"/>
  <c r="G185" i="1"/>
  <c r="G191" i="1"/>
  <c r="H176" i="1"/>
  <c r="H178" i="1"/>
  <c r="H181" i="1"/>
  <c r="H185" i="1"/>
  <c r="H191" i="1"/>
  <c r="I176" i="1"/>
  <c r="I178" i="1"/>
  <c r="I181" i="1"/>
  <c r="I185" i="1"/>
  <c r="I191" i="1"/>
  <c r="J176" i="1"/>
  <c r="J178" i="1"/>
  <c r="J181" i="1"/>
  <c r="J185" i="1"/>
  <c r="J191" i="1"/>
  <c r="K176" i="1"/>
  <c r="K178" i="1"/>
  <c r="K181" i="1"/>
  <c r="K185" i="1"/>
  <c r="K191" i="1"/>
  <c r="L176" i="1"/>
  <c r="L178" i="1"/>
  <c r="L181" i="1"/>
  <c r="L185" i="1"/>
  <c r="L191" i="1"/>
  <c r="M191" i="1"/>
  <c r="D184" i="1"/>
  <c r="E184" i="1"/>
  <c r="F184" i="1"/>
  <c r="G184" i="1"/>
  <c r="H184" i="1"/>
  <c r="I184" i="1"/>
  <c r="J184" i="1"/>
  <c r="K184" i="1"/>
  <c r="L184" i="1"/>
  <c r="M184" i="1"/>
  <c r="B185" i="1"/>
  <c r="C185" i="1"/>
  <c r="M234" i="1"/>
  <c r="L234" i="1"/>
  <c r="K234" i="1"/>
  <c r="J234" i="1"/>
  <c r="I234" i="1"/>
  <c r="H234" i="1"/>
  <c r="G234" i="1"/>
  <c r="F234" i="1"/>
  <c r="E234" i="1"/>
  <c r="D234" i="1"/>
  <c r="M186" i="1"/>
  <c r="L186" i="1"/>
  <c r="K186" i="1"/>
  <c r="J186" i="1"/>
  <c r="I186" i="1"/>
  <c r="H186" i="1"/>
  <c r="G186" i="1"/>
  <c r="F186" i="1"/>
  <c r="E186" i="1"/>
  <c r="D186" i="1"/>
  <c r="M189" i="1"/>
  <c r="L189" i="1"/>
  <c r="K189" i="1"/>
  <c r="J189" i="1"/>
  <c r="I189" i="1"/>
  <c r="H189" i="1"/>
  <c r="G189" i="1"/>
  <c r="F189" i="1"/>
  <c r="E189" i="1"/>
  <c r="D189" i="1"/>
  <c r="C166" i="1"/>
  <c r="B166" i="1"/>
  <c r="M164" i="1"/>
  <c r="M166" i="1"/>
  <c r="M168" i="1"/>
  <c r="D164" i="1"/>
  <c r="D166" i="1"/>
  <c r="D168" i="1"/>
  <c r="E164" i="1"/>
  <c r="E166" i="1"/>
  <c r="E168" i="1"/>
  <c r="F164" i="1"/>
  <c r="F166" i="1"/>
  <c r="F168" i="1"/>
  <c r="G164" i="1"/>
  <c r="G166" i="1"/>
  <c r="G168" i="1"/>
  <c r="H164" i="1"/>
  <c r="H166" i="1"/>
  <c r="H168" i="1"/>
  <c r="I164" i="1"/>
  <c r="I166" i="1"/>
  <c r="I168" i="1"/>
  <c r="J164" i="1"/>
  <c r="J166" i="1"/>
  <c r="J168" i="1"/>
  <c r="K164" i="1"/>
  <c r="K166" i="1"/>
  <c r="K168" i="1"/>
  <c r="L164" i="1"/>
  <c r="L166" i="1"/>
  <c r="L168" i="1"/>
  <c r="B161" i="1"/>
  <c r="B168" i="1"/>
  <c r="C161" i="1"/>
  <c r="C168" i="1"/>
  <c r="D187" i="1"/>
  <c r="E187" i="1"/>
  <c r="F187" i="1"/>
  <c r="G187" i="1"/>
  <c r="H187" i="1"/>
  <c r="I187" i="1"/>
  <c r="J187" i="1"/>
  <c r="K187" i="1"/>
  <c r="L187" i="1"/>
  <c r="M187" i="1"/>
  <c r="D188" i="1"/>
  <c r="E188" i="1"/>
  <c r="F188" i="1"/>
  <c r="G188" i="1"/>
  <c r="H188" i="1"/>
  <c r="I188" i="1"/>
  <c r="J188" i="1"/>
  <c r="K188" i="1"/>
  <c r="L188" i="1"/>
  <c r="M188" i="1"/>
  <c r="M160" i="3"/>
  <c r="L160" i="3"/>
  <c r="K160" i="3"/>
  <c r="J160" i="3"/>
  <c r="I160" i="3"/>
  <c r="H160" i="3"/>
  <c r="G160" i="3"/>
  <c r="F160" i="3"/>
  <c r="E160" i="3"/>
  <c r="D160" i="3"/>
  <c r="M162" i="1"/>
  <c r="L162" i="1"/>
  <c r="K162" i="1"/>
  <c r="J162" i="1"/>
  <c r="I162" i="1"/>
  <c r="H162" i="1"/>
  <c r="G162" i="1"/>
  <c r="F162" i="1"/>
  <c r="E162" i="1"/>
  <c r="D162" i="1"/>
  <c r="M161" i="1"/>
  <c r="L161" i="1"/>
  <c r="K161" i="1"/>
  <c r="J161" i="1"/>
  <c r="I161" i="1"/>
  <c r="H161" i="1"/>
  <c r="G161" i="1"/>
  <c r="F161" i="1"/>
  <c r="E161" i="1"/>
  <c r="D161" i="1"/>
  <c r="M165" i="1"/>
  <c r="L165" i="1"/>
  <c r="K165" i="1"/>
  <c r="J165" i="1"/>
  <c r="I165" i="1"/>
  <c r="H165" i="1"/>
  <c r="G165" i="1"/>
  <c r="F165" i="1"/>
  <c r="E165" i="1"/>
  <c r="D165" i="1"/>
  <c r="M72" i="3"/>
  <c r="L72" i="3"/>
  <c r="K72" i="3"/>
  <c r="J72" i="3"/>
  <c r="I72" i="3"/>
  <c r="H72" i="3"/>
  <c r="G72" i="3"/>
  <c r="F72" i="3"/>
  <c r="E72" i="3"/>
  <c r="D72" i="3"/>
  <c r="C72" i="3"/>
  <c r="B72" i="3"/>
  <c r="L265" i="1"/>
  <c r="K265" i="1"/>
  <c r="J265" i="1"/>
  <c r="I265" i="1"/>
  <c r="H265" i="1"/>
  <c r="G265" i="1"/>
  <c r="F265" i="1"/>
  <c r="E265" i="1"/>
  <c r="D265" i="1"/>
  <c r="M265" i="1"/>
  <c r="M264" i="1"/>
  <c r="L264" i="1"/>
  <c r="K264" i="1"/>
  <c r="J264" i="1"/>
  <c r="I264" i="1"/>
  <c r="H264" i="1"/>
  <c r="G264" i="1"/>
  <c r="F264" i="1"/>
  <c r="E264" i="1"/>
  <c r="D264" i="1"/>
  <c r="M218" i="1"/>
  <c r="L218" i="1"/>
  <c r="K218" i="1"/>
  <c r="J218" i="1"/>
  <c r="I218" i="1"/>
  <c r="H218" i="1"/>
  <c r="G218" i="1"/>
  <c r="F218" i="1"/>
  <c r="E218" i="1"/>
  <c r="D218" i="1"/>
  <c r="D220" i="1"/>
  <c r="E220" i="1"/>
  <c r="F220" i="1"/>
  <c r="G220" i="1"/>
  <c r="H220" i="1"/>
  <c r="I220" i="1"/>
  <c r="J220" i="1"/>
  <c r="K220" i="1"/>
  <c r="L220" i="1"/>
  <c r="M220" i="1"/>
  <c r="M97" i="3"/>
  <c r="L97" i="3"/>
  <c r="K97" i="3"/>
  <c r="J97" i="3"/>
  <c r="I97" i="3"/>
  <c r="H97" i="3"/>
  <c r="G97" i="3"/>
  <c r="F97" i="3"/>
  <c r="E97" i="3"/>
  <c r="D97" i="3"/>
  <c r="M214" i="1"/>
  <c r="L214" i="1"/>
  <c r="K214" i="1"/>
  <c r="J214" i="1"/>
  <c r="I214" i="1"/>
  <c r="H214" i="1"/>
  <c r="G214" i="1"/>
  <c r="F214" i="1"/>
  <c r="E214" i="1"/>
  <c r="D214" i="1"/>
  <c r="B7" i="1"/>
  <c r="C7" i="1"/>
  <c r="D7" i="1"/>
  <c r="E7" i="1"/>
  <c r="F7" i="1"/>
  <c r="G7" i="1"/>
  <c r="H7" i="1"/>
  <c r="I7" i="1"/>
  <c r="J7" i="1"/>
  <c r="K7" i="1"/>
  <c r="L7" i="1"/>
  <c r="M7" i="1"/>
  <c r="M47" i="1"/>
  <c r="M152" i="1"/>
  <c r="M70" i="1"/>
  <c r="M153" i="1"/>
  <c r="M155" i="1"/>
  <c r="M157" i="1"/>
  <c r="M159" i="1"/>
  <c r="D47" i="1"/>
  <c r="D152" i="1"/>
  <c r="D70" i="1"/>
  <c r="D153" i="1"/>
  <c r="D155" i="1"/>
  <c r="D157" i="1"/>
  <c r="D159" i="1"/>
  <c r="E47" i="1"/>
  <c r="E152" i="1"/>
  <c r="E70" i="1"/>
  <c r="E153" i="1"/>
  <c r="E155" i="1"/>
  <c r="E157" i="1"/>
  <c r="E159" i="1"/>
  <c r="F47" i="1"/>
  <c r="F152" i="1"/>
  <c r="F70" i="1"/>
  <c r="F153" i="1"/>
  <c r="F155" i="1"/>
  <c r="F157" i="1"/>
  <c r="F159" i="1"/>
  <c r="G47" i="1"/>
  <c r="G152" i="1"/>
  <c r="G70" i="1"/>
  <c r="G153" i="1"/>
  <c r="G155" i="1"/>
  <c r="G157" i="1"/>
  <c r="G159" i="1"/>
  <c r="H47" i="1"/>
  <c r="H152" i="1"/>
  <c r="H70" i="1"/>
  <c r="H153" i="1"/>
  <c r="H155" i="1"/>
  <c r="H157" i="1"/>
  <c r="H159" i="1"/>
  <c r="I47" i="1"/>
  <c r="I152" i="1"/>
  <c r="I70" i="1"/>
  <c r="I153" i="1"/>
  <c r="I155" i="1"/>
  <c r="I157" i="1"/>
  <c r="I159" i="1"/>
  <c r="J47" i="1"/>
  <c r="J152" i="1"/>
  <c r="J70" i="1"/>
  <c r="J153" i="1"/>
  <c r="J155" i="1"/>
  <c r="J157" i="1"/>
  <c r="J159" i="1"/>
  <c r="K47" i="1"/>
  <c r="K152" i="1"/>
  <c r="K70" i="1"/>
  <c r="K153" i="1"/>
  <c r="K155" i="1"/>
  <c r="K157" i="1"/>
  <c r="K159" i="1"/>
  <c r="L47" i="1"/>
  <c r="L152" i="1"/>
  <c r="L70" i="1"/>
  <c r="L153" i="1"/>
  <c r="L155" i="1"/>
  <c r="L157" i="1"/>
  <c r="L159" i="1"/>
  <c r="M182" i="1"/>
  <c r="M85" i="1"/>
  <c r="M183" i="1"/>
  <c r="M9" i="1"/>
  <c r="B11" i="1"/>
  <c r="B47" i="1"/>
  <c r="B152" i="1"/>
  <c r="B70" i="1"/>
  <c r="B153" i="1"/>
  <c r="B155" i="1"/>
  <c r="B159" i="1"/>
  <c r="D11" i="1"/>
  <c r="E11" i="1"/>
  <c r="F11" i="1"/>
  <c r="G11" i="1"/>
  <c r="H11" i="1"/>
  <c r="I11" i="1"/>
  <c r="J11" i="1"/>
  <c r="K11" i="1"/>
  <c r="L11" i="1"/>
  <c r="M11" i="1"/>
  <c r="C47" i="1"/>
  <c r="C152" i="1"/>
  <c r="C70" i="1"/>
  <c r="C153" i="1"/>
  <c r="C155" i="1"/>
  <c r="C159" i="1"/>
  <c r="D12" i="1"/>
  <c r="E12" i="1"/>
  <c r="F12" i="1"/>
  <c r="G12" i="1"/>
  <c r="H12" i="1"/>
  <c r="I12" i="1"/>
  <c r="J12" i="1"/>
  <c r="K12" i="1"/>
  <c r="L12" i="1"/>
  <c r="M12" i="1"/>
  <c r="D182" i="1"/>
  <c r="D85" i="1"/>
  <c r="D183" i="1"/>
  <c r="E182" i="1"/>
  <c r="E85" i="1"/>
  <c r="E183" i="1"/>
  <c r="F182" i="1"/>
  <c r="F85" i="1"/>
  <c r="F183" i="1"/>
  <c r="G182" i="1"/>
  <c r="G85" i="1"/>
  <c r="G183" i="1"/>
  <c r="H182" i="1"/>
  <c r="H85" i="1"/>
  <c r="H183" i="1"/>
  <c r="I182" i="1"/>
  <c r="I85" i="1"/>
  <c r="I183" i="1"/>
  <c r="J182" i="1"/>
  <c r="J85" i="1"/>
  <c r="J183" i="1"/>
  <c r="K182" i="1"/>
  <c r="K85" i="1"/>
  <c r="K183" i="1"/>
  <c r="L182" i="1"/>
  <c r="L85" i="1"/>
  <c r="L183" i="1"/>
  <c r="B85" i="1"/>
  <c r="B183" i="1"/>
  <c r="C85" i="1"/>
  <c r="C183" i="1"/>
  <c r="D9" i="1"/>
  <c r="E9" i="1"/>
  <c r="F9" i="1"/>
  <c r="G9" i="1"/>
  <c r="H9" i="1"/>
  <c r="I9" i="1"/>
  <c r="J9" i="1"/>
  <c r="K9" i="1"/>
  <c r="L9" i="1"/>
  <c r="M210" i="1"/>
  <c r="L210" i="1"/>
  <c r="K210" i="1"/>
  <c r="J210" i="1"/>
  <c r="I210" i="1"/>
  <c r="H210" i="1"/>
  <c r="G210" i="1"/>
  <c r="F210" i="1"/>
  <c r="E210" i="1"/>
  <c r="D210" i="1"/>
  <c r="M159" i="3"/>
  <c r="L159" i="3"/>
  <c r="K159" i="3"/>
  <c r="J159" i="3"/>
  <c r="I159" i="3"/>
  <c r="H159" i="3"/>
  <c r="G159" i="3"/>
  <c r="F159" i="3"/>
  <c r="E159" i="3"/>
  <c r="D159" i="3"/>
  <c r="C210" i="1"/>
  <c r="C159" i="3"/>
  <c r="B210" i="1"/>
  <c r="B159" i="3"/>
  <c r="B204" i="1"/>
  <c r="E28" i="1"/>
  <c r="F28" i="1"/>
  <c r="D20" i="1"/>
  <c r="E20" i="1"/>
  <c r="F20" i="1"/>
  <c r="G20" i="1"/>
  <c r="H20" i="1"/>
  <c r="I20" i="1"/>
  <c r="J20" i="1"/>
  <c r="K20" i="1"/>
  <c r="L20" i="1"/>
  <c r="M20" i="1"/>
  <c r="E29" i="1"/>
  <c r="F29" i="1"/>
  <c r="M241" i="1"/>
  <c r="L241" i="1"/>
  <c r="K241" i="1"/>
  <c r="J241" i="1"/>
  <c r="I241" i="1"/>
  <c r="H241" i="1"/>
  <c r="G241" i="1"/>
  <c r="F241" i="1"/>
  <c r="E241" i="1"/>
  <c r="D241" i="1"/>
  <c r="L257" i="1"/>
  <c r="K257" i="1"/>
  <c r="J257" i="1"/>
  <c r="I257" i="1"/>
  <c r="H257" i="1"/>
  <c r="G257" i="1"/>
  <c r="F257" i="1"/>
  <c r="E257" i="1"/>
  <c r="D257" i="1"/>
  <c r="M257" i="1"/>
  <c r="M254" i="1"/>
  <c r="L254" i="1"/>
  <c r="K254" i="1"/>
  <c r="J254" i="1"/>
  <c r="I254" i="1"/>
  <c r="H254" i="1"/>
  <c r="G254" i="1"/>
  <c r="F254" i="1"/>
  <c r="E254" i="1"/>
  <c r="D254" i="1"/>
  <c r="D14" i="1"/>
  <c r="E14" i="1"/>
  <c r="F14" i="1"/>
  <c r="G14" i="1"/>
  <c r="H14" i="1"/>
  <c r="I14" i="1"/>
  <c r="J14" i="1"/>
  <c r="K14" i="1"/>
  <c r="L14" i="1"/>
  <c r="M14" i="1"/>
  <c r="C19" i="1"/>
  <c r="D13" i="1"/>
  <c r="E13" i="1"/>
  <c r="F13" i="1"/>
  <c r="G13" i="1"/>
  <c r="H13" i="1"/>
  <c r="I13" i="1"/>
  <c r="J13" i="1"/>
  <c r="K13" i="1"/>
  <c r="L13" i="1"/>
  <c r="M13" i="1"/>
  <c r="C18" i="1"/>
  <c r="N188" i="1"/>
  <c r="N187" i="1"/>
  <c r="N162" i="1"/>
  <c r="N161" i="1"/>
  <c r="N132" i="1"/>
  <c r="N131" i="1"/>
  <c r="N130" i="1"/>
  <c r="N127" i="1"/>
  <c r="N126" i="1"/>
  <c r="N21" i="1"/>
  <c r="M196" i="1"/>
  <c r="M102" i="3"/>
  <c r="L196" i="1"/>
  <c r="L102" i="3"/>
  <c r="K196" i="1"/>
  <c r="K102" i="3"/>
  <c r="J196" i="1"/>
  <c r="J102" i="3"/>
  <c r="I196" i="1"/>
  <c r="I102" i="3"/>
  <c r="H196" i="1"/>
  <c r="H102" i="3"/>
  <c r="G196" i="1"/>
  <c r="G102" i="3"/>
  <c r="F196" i="1"/>
  <c r="F102" i="3"/>
  <c r="E196" i="1"/>
  <c r="E102" i="3"/>
  <c r="D196" i="1"/>
  <c r="D102" i="3"/>
  <c r="C196" i="1"/>
  <c r="C102" i="3"/>
  <c r="B196" i="1"/>
  <c r="B102" i="3"/>
  <c r="B195" i="1"/>
  <c r="C195" i="1"/>
  <c r="D195" i="1"/>
  <c r="E195" i="1"/>
  <c r="F195" i="1"/>
  <c r="G195" i="1"/>
  <c r="H195" i="1"/>
  <c r="I195" i="1"/>
  <c r="J195" i="1"/>
  <c r="K195" i="1"/>
  <c r="L195" i="1"/>
  <c r="M195" i="1"/>
  <c r="M198" i="1"/>
  <c r="M101" i="3"/>
  <c r="L198" i="1"/>
  <c r="L101" i="3"/>
  <c r="K198" i="1"/>
  <c r="K101" i="3"/>
  <c r="J198" i="1"/>
  <c r="J101" i="3"/>
  <c r="I198" i="1"/>
  <c r="I101" i="3"/>
  <c r="H198" i="1"/>
  <c r="H101" i="3"/>
  <c r="G198" i="1"/>
  <c r="G101" i="3"/>
  <c r="F198" i="1"/>
  <c r="F101" i="3"/>
  <c r="E198" i="1"/>
  <c r="E101" i="3"/>
  <c r="D198" i="1"/>
  <c r="D101" i="3"/>
  <c r="C198" i="1"/>
  <c r="C101" i="3"/>
  <c r="B198" i="1"/>
  <c r="B101" i="3"/>
  <c r="C6" i="1"/>
  <c r="A188" i="1"/>
  <c r="B6" i="1"/>
  <c r="A187" i="1"/>
  <c r="M104" i="3"/>
  <c r="L104" i="3"/>
  <c r="K104" i="3"/>
  <c r="J104" i="3"/>
  <c r="I104" i="3"/>
  <c r="H104" i="3"/>
  <c r="G104" i="3"/>
  <c r="F104" i="3"/>
  <c r="E104" i="3"/>
  <c r="D104" i="3"/>
  <c r="C104" i="3"/>
  <c r="B104" i="3"/>
  <c r="A99" i="3"/>
  <c r="M96" i="3"/>
  <c r="L96" i="3"/>
  <c r="K96" i="3"/>
  <c r="J96" i="3"/>
  <c r="I96" i="3"/>
  <c r="H96" i="3"/>
  <c r="G96" i="3"/>
  <c r="F96" i="3"/>
  <c r="E96" i="3"/>
  <c r="D96" i="3"/>
  <c r="C96" i="3"/>
  <c r="B96" i="3"/>
  <c r="A98" i="3"/>
  <c r="M177" i="1"/>
  <c r="M79" i="3"/>
  <c r="L177" i="1"/>
  <c r="L79" i="3"/>
  <c r="K177" i="1"/>
  <c r="K79" i="3"/>
  <c r="J177" i="1"/>
  <c r="J79" i="3"/>
  <c r="I177" i="1"/>
  <c r="I79" i="3"/>
  <c r="H177" i="1"/>
  <c r="H79" i="3"/>
  <c r="G177" i="1"/>
  <c r="G79" i="3"/>
  <c r="F177" i="1"/>
  <c r="F79" i="3"/>
  <c r="E177" i="1"/>
  <c r="E79" i="3"/>
  <c r="D177" i="1"/>
  <c r="D79" i="3"/>
  <c r="C177" i="1"/>
  <c r="C79" i="3"/>
  <c r="B177" i="1"/>
  <c r="B79" i="3"/>
  <c r="M78" i="3"/>
  <c r="L78" i="3"/>
  <c r="K78" i="3"/>
  <c r="J78" i="3"/>
  <c r="I78" i="3"/>
  <c r="H78" i="3"/>
  <c r="G78" i="3"/>
  <c r="F78" i="3"/>
  <c r="E78" i="3"/>
  <c r="D78" i="3"/>
  <c r="C171" i="1"/>
  <c r="C78" i="3"/>
  <c r="B171" i="1"/>
  <c r="B78" i="3"/>
  <c r="M171" i="1"/>
  <c r="M77" i="3"/>
  <c r="L171" i="1"/>
  <c r="L77" i="3"/>
  <c r="K171" i="1"/>
  <c r="K77" i="3"/>
  <c r="J171" i="1"/>
  <c r="J77" i="3"/>
  <c r="I171" i="1"/>
  <c r="I77" i="3"/>
  <c r="H171" i="1"/>
  <c r="H77" i="3"/>
  <c r="G171" i="1"/>
  <c r="G77" i="3"/>
  <c r="F171" i="1"/>
  <c r="F77" i="3"/>
  <c r="E171" i="1"/>
  <c r="E77" i="3"/>
  <c r="D171" i="1"/>
  <c r="D77" i="3"/>
  <c r="C77" i="3"/>
  <c r="B77" i="3"/>
  <c r="M170" i="1"/>
  <c r="L170" i="1"/>
  <c r="K170" i="1"/>
  <c r="J170" i="1"/>
  <c r="I170" i="1"/>
  <c r="H170" i="1"/>
  <c r="G170" i="1"/>
  <c r="F170" i="1"/>
  <c r="E170" i="1"/>
  <c r="D170" i="1"/>
  <c r="M169" i="1"/>
  <c r="L169" i="1"/>
  <c r="K169" i="1"/>
  <c r="J169" i="1"/>
  <c r="I169" i="1"/>
  <c r="H169" i="1"/>
  <c r="G169" i="1"/>
  <c r="F169" i="1"/>
  <c r="E169" i="1"/>
  <c r="D169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3" i="1"/>
  <c r="L163" i="1"/>
  <c r="K163" i="1"/>
  <c r="J163" i="1"/>
  <c r="I163" i="1"/>
  <c r="H163" i="1"/>
  <c r="G163" i="1"/>
  <c r="F163" i="1"/>
  <c r="E163" i="1"/>
  <c r="D163" i="1"/>
  <c r="M160" i="1"/>
  <c r="L160" i="1"/>
  <c r="K160" i="1"/>
  <c r="J160" i="1"/>
  <c r="I160" i="1"/>
  <c r="H160" i="1"/>
  <c r="G160" i="1"/>
  <c r="F160" i="1"/>
  <c r="E160" i="1"/>
  <c r="D160" i="1"/>
  <c r="A162" i="1"/>
  <c r="A161" i="1"/>
  <c r="M81" i="3"/>
  <c r="L81" i="3"/>
  <c r="K81" i="3"/>
  <c r="J81" i="3"/>
  <c r="I81" i="3"/>
  <c r="H81" i="3"/>
  <c r="G81" i="3"/>
  <c r="F81" i="3"/>
  <c r="E81" i="3"/>
  <c r="D81" i="3"/>
  <c r="C81" i="3"/>
  <c r="B81" i="3"/>
  <c r="M22" i="1"/>
  <c r="L22" i="1"/>
  <c r="K22" i="1"/>
  <c r="J22" i="1"/>
  <c r="I22" i="1"/>
  <c r="H22" i="1"/>
  <c r="G22" i="1"/>
  <c r="F22" i="1"/>
  <c r="E22" i="1"/>
  <c r="D22" i="1"/>
  <c r="M21" i="1"/>
  <c r="L21" i="1"/>
  <c r="K21" i="1"/>
  <c r="J21" i="1"/>
  <c r="I21" i="1"/>
  <c r="H21" i="1"/>
  <c r="G21" i="1"/>
  <c r="F21" i="1"/>
  <c r="E21" i="1"/>
  <c r="D21" i="1"/>
  <c r="A75" i="3"/>
  <c r="A74" i="3"/>
  <c r="C19" i="3"/>
  <c r="C18" i="3"/>
  <c r="A19" i="3"/>
  <c r="A18" i="3"/>
  <c r="A16" i="3"/>
  <c r="A15" i="3"/>
  <c r="M19" i="1"/>
  <c r="L19" i="1"/>
  <c r="K19" i="1"/>
  <c r="J19" i="1"/>
  <c r="I19" i="1"/>
  <c r="H19" i="1"/>
  <c r="G19" i="1"/>
  <c r="F19" i="1"/>
  <c r="E19" i="1"/>
  <c r="D19" i="1"/>
  <c r="M18" i="1"/>
  <c r="L18" i="1"/>
  <c r="K18" i="1"/>
  <c r="J18" i="1"/>
  <c r="I18" i="1"/>
  <c r="H18" i="1"/>
  <c r="G18" i="1"/>
  <c r="F18" i="1"/>
  <c r="E18" i="1"/>
  <c r="D18" i="1"/>
  <c r="C50" i="1"/>
  <c r="B50" i="1"/>
  <c r="M217" i="1"/>
  <c r="M233" i="1"/>
  <c r="M246" i="1"/>
  <c r="L217" i="1"/>
  <c r="L233" i="1"/>
  <c r="L246" i="1"/>
  <c r="K217" i="1"/>
  <c r="K233" i="1"/>
  <c r="K246" i="1"/>
  <c r="J217" i="1"/>
  <c r="J233" i="1"/>
  <c r="J246" i="1"/>
  <c r="I217" i="1"/>
  <c r="I233" i="1"/>
  <c r="I246" i="1"/>
  <c r="H217" i="1"/>
  <c r="H233" i="1"/>
  <c r="H246" i="1"/>
  <c r="G217" i="1"/>
  <c r="G233" i="1"/>
  <c r="G246" i="1"/>
  <c r="F217" i="1"/>
  <c r="F233" i="1"/>
  <c r="F246" i="1"/>
  <c r="E217" i="1"/>
  <c r="E233" i="1"/>
  <c r="E246" i="1"/>
  <c r="D217" i="1"/>
  <c r="D233" i="1"/>
  <c r="D246" i="1"/>
  <c r="M242" i="1"/>
  <c r="L242" i="1"/>
  <c r="K242" i="1"/>
  <c r="J242" i="1"/>
  <c r="I242" i="1"/>
  <c r="H242" i="1"/>
  <c r="G242" i="1"/>
  <c r="F242" i="1"/>
  <c r="E242" i="1"/>
  <c r="D242" i="1"/>
  <c r="M16" i="1"/>
  <c r="L16" i="1"/>
  <c r="K16" i="1"/>
  <c r="J16" i="1"/>
  <c r="I16" i="1"/>
  <c r="H16" i="1"/>
  <c r="G16" i="1"/>
  <c r="F16" i="1"/>
  <c r="E16" i="1"/>
  <c r="D16" i="1"/>
  <c r="M15" i="1"/>
  <c r="L15" i="1"/>
  <c r="K15" i="1"/>
  <c r="J15" i="1"/>
  <c r="I15" i="1"/>
  <c r="H15" i="1"/>
  <c r="G15" i="1"/>
  <c r="F15" i="1"/>
  <c r="E15" i="1"/>
  <c r="D15" i="1"/>
  <c r="A19" i="1"/>
  <c r="A18" i="1"/>
  <c r="A16" i="1"/>
  <c r="A15" i="1"/>
  <c r="N19" i="1"/>
  <c r="C217" i="1"/>
  <c r="C233" i="1"/>
  <c r="C268" i="1"/>
  <c r="B217" i="1"/>
  <c r="B233" i="1"/>
  <c r="B268" i="1"/>
  <c r="K268" i="1"/>
  <c r="J268" i="1"/>
  <c r="I268" i="1"/>
  <c r="H268" i="1"/>
  <c r="G268" i="1"/>
  <c r="F268" i="1"/>
  <c r="E268" i="1"/>
  <c r="D268" i="1"/>
  <c r="L268" i="1"/>
  <c r="M268" i="1"/>
  <c r="D229" i="1"/>
  <c r="D238" i="1"/>
  <c r="D243" i="1"/>
  <c r="D231" i="1"/>
  <c r="E229" i="1"/>
  <c r="E238" i="1"/>
  <c r="E243" i="1"/>
  <c r="E231" i="1"/>
  <c r="F229" i="1"/>
  <c r="F238" i="1"/>
  <c r="F243" i="1"/>
  <c r="F231" i="1"/>
  <c r="G229" i="1"/>
  <c r="G238" i="1"/>
  <c r="G243" i="1"/>
  <c r="G231" i="1"/>
  <c r="H229" i="1"/>
  <c r="H238" i="1"/>
  <c r="H243" i="1"/>
  <c r="H231" i="1"/>
  <c r="I229" i="1"/>
  <c r="I238" i="1"/>
  <c r="I243" i="1"/>
  <c r="I231" i="1"/>
  <c r="J229" i="1"/>
  <c r="J238" i="1"/>
  <c r="J243" i="1"/>
  <c r="J231" i="1"/>
  <c r="K229" i="1"/>
  <c r="K238" i="1"/>
  <c r="K243" i="1"/>
  <c r="K231" i="1"/>
  <c r="L229" i="1"/>
  <c r="L238" i="1"/>
  <c r="L243" i="1"/>
  <c r="L231" i="1"/>
  <c r="M229" i="1"/>
  <c r="M238" i="1"/>
  <c r="M243" i="1"/>
  <c r="M231" i="1"/>
  <c r="M250" i="1"/>
  <c r="D230" i="1"/>
  <c r="D245" i="1"/>
  <c r="D239" i="1"/>
  <c r="D247" i="1"/>
  <c r="D232" i="1"/>
  <c r="E230" i="1"/>
  <c r="E245" i="1"/>
  <c r="E239" i="1"/>
  <c r="E247" i="1"/>
  <c r="E232" i="1"/>
  <c r="F230" i="1"/>
  <c r="F245" i="1"/>
  <c r="F239" i="1"/>
  <c r="F247" i="1"/>
  <c r="F232" i="1"/>
  <c r="G230" i="1"/>
  <c r="G245" i="1"/>
  <c r="G239" i="1"/>
  <c r="G247" i="1"/>
  <c r="G232" i="1"/>
  <c r="H230" i="1"/>
  <c r="H245" i="1"/>
  <c r="H239" i="1"/>
  <c r="H247" i="1"/>
  <c r="H232" i="1"/>
  <c r="I230" i="1"/>
  <c r="I245" i="1"/>
  <c r="I239" i="1"/>
  <c r="I247" i="1"/>
  <c r="I232" i="1"/>
  <c r="J230" i="1"/>
  <c r="J245" i="1"/>
  <c r="J239" i="1"/>
  <c r="J247" i="1"/>
  <c r="J232" i="1"/>
  <c r="K230" i="1"/>
  <c r="K245" i="1"/>
  <c r="K239" i="1"/>
  <c r="K247" i="1"/>
  <c r="K232" i="1"/>
  <c r="L230" i="1"/>
  <c r="L245" i="1"/>
  <c r="L239" i="1"/>
  <c r="L247" i="1"/>
  <c r="L232" i="1"/>
  <c r="M230" i="1"/>
  <c r="M245" i="1"/>
  <c r="M239" i="1"/>
  <c r="M247" i="1"/>
  <c r="M232" i="1"/>
  <c r="M251" i="1"/>
  <c r="M252" i="1"/>
  <c r="M255" i="1"/>
  <c r="M258" i="1"/>
  <c r="M262" i="1"/>
  <c r="L250" i="1"/>
  <c r="L251" i="1"/>
  <c r="L255" i="1"/>
  <c r="L258" i="1"/>
  <c r="L262" i="1"/>
  <c r="K250" i="1"/>
  <c r="K251" i="1"/>
  <c r="K255" i="1"/>
  <c r="K258" i="1"/>
  <c r="K262" i="1"/>
  <c r="J250" i="1"/>
  <c r="J251" i="1"/>
  <c r="J255" i="1"/>
  <c r="J258" i="1"/>
  <c r="J262" i="1"/>
  <c r="I250" i="1"/>
  <c r="I251" i="1"/>
  <c r="I255" i="1"/>
  <c r="I258" i="1"/>
  <c r="I262" i="1"/>
  <c r="H250" i="1"/>
  <c r="H251" i="1"/>
  <c r="H255" i="1"/>
  <c r="H258" i="1"/>
  <c r="H262" i="1"/>
  <c r="G250" i="1"/>
  <c r="G251" i="1"/>
  <c r="G255" i="1"/>
  <c r="G258" i="1"/>
  <c r="G262" i="1"/>
  <c r="F250" i="1"/>
  <c r="F251" i="1"/>
  <c r="F255" i="1"/>
  <c r="F258" i="1"/>
  <c r="F262" i="1"/>
  <c r="E250" i="1"/>
  <c r="E251" i="1"/>
  <c r="E255" i="1"/>
  <c r="E258" i="1"/>
  <c r="E262" i="1"/>
  <c r="D250" i="1"/>
  <c r="D251" i="1"/>
  <c r="D252" i="1"/>
  <c r="D255" i="1"/>
  <c r="D258" i="1"/>
  <c r="D262" i="1"/>
  <c r="C252" i="1"/>
  <c r="C258" i="1"/>
  <c r="C262" i="1"/>
  <c r="C238" i="1"/>
  <c r="C239" i="1"/>
  <c r="C264" i="1"/>
  <c r="B252" i="1"/>
  <c r="B255" i="1"/>
  <c r="B262" i="1"/>
  <c r="B238" i="1"/>
  <c r="B239" i="1"/>
  <c r="B264" i="1"/>
  <c r="C13" i="1"/>
  <c r="C133" i="1"/>
  <c r="C134" i="1"/>
  <c r="C136" i="1"/>
  <c r="B130" i="1"/>
  <c r="C135" i="1"/>
  <c r="C137" i="1"/>
  <c r="C138" i="1"/>
  <c r="C139" i="1"/>
  <c r="C140" i="1"/>
  <c r="C141" i="1"/>
  <c r="C143" i="1"/>
  <c r="C142" i="1"/>
  <c r="C144" i="1"/>
  <c r="C145" i="1"/>
  <c r="C146" i="1"/>
  <c r="C148" i="1"/>
  <c r="C265" i="1"/>
  <c r="B13" i="1"/>
  <c r="B133" i="1"/>
  <c r="B134" i="1"/>
  <c r="B136" i="1"/>
  <c r="B135" i="1"/>
  <c r="B137" i="1"/>
  <c r="B138" i="1"/>
  <c r="B139" i="1"/>
  <c r="B140" i="1"/>
  <c r="B141" i="1"/>
  <c r="B143" i="1"/>
  <c r="B142" i="1"/>
  <c r="B144" i="1"/>
  <c r="B145" i="1"/>
  <c r="B146" i="1"/>
  <c r="B148" i="1"/>
  <c r="B265" i="1"/>
  <c r="C227" i="1"/>
  <c r="C263" i="1"/>
  <c r="B227" i="1"/>
  <c r="B263" i="1"/>
  <c r="M261" i="1"/>
  <c r="L261" i="1"/>
  <c r="K261" i="1"/>
  <c r="J261" i="1"/>
  <c r="I261" i="1"/>
  <c r="H261" i="1"/>
  <c r="G261" i="1"/>
  <c r="F261" i="1"/>
  <c r="E261" i="1"/>
  <c r="D261" i="1"/>
  <c r="D37" i="1"/>
  <c r="E37" i="1"/>
  <c r="F37" i="1"/>
  <c r="G37" i="1"/>
  <c r="H37" i="1"/>
  <c r="I37" i="1"/>
  <c r="J37" i="1"/>
  <c r="K37" i="1"/>
  <c r="L37" i="1"/>
  <c r="M37" i="1"/>
  <c r="D102" i="1"/>
  <c r="E102" i="1"/>
  <c r="F102" i="1"/>
  <c r="G102" i="1"/>
  <c r="H102" i="1"/>
  <c r="I102" i="1"/>
  <c r="J102" i="1"/>
  <c r="K102" i="1"/>
  <c r="L102" i="1"/>
  <c r="M102" i="1"/>
  <c r="B261" i="1"/>
  <c r="D38" i="1"/>
  <c r="E38" i="1"/>
  <c r="F38" i="1"/>
  <c r="G38" i="1"/>
  <c r="H38" i="1"/>
  <c r="I38" i="1"/>
  <c r="J38" i="1"/>
  <c r="K38" i="1"/>
  <c r="L38" i="1"/>
  <c r="M38" i="1"/>
  <c r="D121" i="1"/>
  <c r="E121" i="1"/>
  <c r="F121" i="1"/>
  <c r="G121" i="1"/>
  <c r="H121" i="1"/>
  <c r="I121" i="1"/>
  <c r="J121" i="1"/>
  <c r="K121" i="1"/>
  <c r="L121" i="1"/>
  <c r="M121" i="1"/>
  <c r="C260" i="1"/>
  <c r="M260" i="1"/>
  <c r="L260" i="1"/>
  <c r="K260" i="1"/>
  <c r="J260" i="1"/>
  <c r="I260" i="1"/>
  <c r="H260" i="1"/>
  <c r="G260" i="1"/>
  <c r="F260" i="1"/>
  <c r="E260" i="1"/>
  <c r="D260" i="1"/>
  <c r="K259" i="1"/>
  <c r="J259" i="1"/>
  <c r="I259" i="1"/>
  <c r="H259" i="1"/>
  <c r="G259" i="1"/>
  <c r="F259" i="1"/>
  <c r="E259" i="1"/>
  <c r="D259" i="1"/>
  <c r="L259" i="1"/>
  <c r="M259" i="1"/>
  <c r="M256" i="1"/>
  <c r="L256" i="1"/>
  <c r="K256" i="1"/>
  <c r="J256" i="1"/>
  <c r="I256" i="1"/>
  <c r="H256" i="1"/>
  <c r="G256" i="1"/>
  <c r="F256" i="1"/>
  <c r="E256" i="1"/>
  <c r="D256" i="1"/>
  <c r="M227" i="1"/>
  <c r="M253" i="1"/>
  <c r="L227" i="1"/>
  <c r="L253" i="1"/>
  <c r="K227" i="1"/>
  <c r="K253" i="1"/>
  <c r="J227" i="1"/>
  <c r="J253" i="1"/>
  <c r="I227" i="1"/>
  <c r="I253" i="1"/>
  <c r="H227" i="1"/>
  <c r="H253" i="1"/>
  <c r="G227" i="1"/>
  <c r="G253" i="1"/>
  <c r="F227" i="1"/>
  <c r="F253" i="1"/>
  <c r="E227" i="1"/>
  <c r="E253" i="1"/>
  <c r="D227" i="1"/>
  <c r="D253" i="1"/>
  <c r="N217" i="1"/>
  <c r="A119" i="1"/>
  <c r="A118" i="1"/>
  <c r="A117" i="1"/>
  <c r="A116" i="1"/>
  <c r="A115" i="1"/>
  <c r="A114" i="1"/>
  <c r="A113" i="1"/>
  <c r="A112" i="1"/>
  <c r="A111" i="1"/>
  <c r="A110" i="1"/>
  <c r="A100" i="1"/>
  <c r="A99" i="1"/>
  <c r="A98" i="1"/>
  <c r="A97" i="1"/>
  <c r="A96" i="1"/>
  <c r="A95" i="1"/>
  <c r="A94" i="1"/>
  <c r="A93" i="1"/>
  <c r="A92" i="1"/>
  <c r="A91" i="1"/>
  <c r="A82" i="1"/>
  <c r="A81" i="1"/>
  <c r="A80" i="1"/>
  <c r="A79" i="1"/>
  <c r="A78" i="1"/>
  <c r="A77" i="1"/>
  <c r="A76" i="1"/>
  <c r="A75" i="1"/>
  <c r="A67" i="1"/>
  <c r="A66" i="1"/>
  <c r="A65" i="1"/>
  <c r="A64" i="1"/>
  <c r="A63" i="1"/>
  <c r="A62" i="1"/>
  <c r="A61" i="1"/>
  <c r="A60" i="1"/>
  <c r="A59" i="1"/>
  <c r="A58" i="1"/>
  <c r="A57" i="1"/>
  <c r="A56" i="1"/>
  <c r="A52" i="5"/>
  <c r="A51" i="5"/>
  <c r="A50" i="5"/>
  <c r="A49" i="5"/>
  <c r="A48" i="5"/>
  <c r="A47" i="5"/>
  <c r="A46" i="5"/>
  <c r="A45" i="5"/>
  <c r="A37" i="5"/>
  <c r="A36" i="5"/>
  <c r="A35" i="5"/>
  <c r="A34" i="5"/>
  <c r="A33" i="5"/>
  <c r="A32" i="5"/>
  <c r="A31" i="5"/>
  <c r="A30" i="5"/>
  <c r="A29" i="5"/>
  <c r="A28" i="5"/>
  <c r="D25" i="1"/>
  <c r="F25" i="1"/>
  <c r="C24" i="1"/>
  <c r="C26" i="1"/>
  <c r="D204" i="1"/>
  <c r="E204" i="1"/>
  <c r="F204" i="1"/>
  <c r="G204" i="1"/>
  <c r="H204" i="1"/>
  <c r="I204" i="1"/>
  <c r="J204" i="1"/>
  <c r="K204" i="1"/>
  <c r="L204" i="1"/>
  <c r="M204" i="1"/>
  <c r="D205" i="1"/>
  <c r="E205" i="1"/>
  <c r="F205" i="1"/>
  <c r="G205" i="1"/>
  <c r="H205" i="1"/>
  <c r="I205" i="1"/>
  <c r="J205" i="1"/>
  <c r="K205" i="1"/>
  <c r="L205" i="1"/>
  <c r="M205" i="1"/>
  <c r="B214" i="1"/>
  <c r="C214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32" i="1"/>
  <c r="N30" i="1"/>
  <c r="N29" i="1"/>
  <c r="N28" i="1"/>
  <c r="N26" i="1"/>
  <c r="N25" i="1"/>
  <c r="N24" i="1"/>
  <c r="N18" i="1"/>
  <c r="N16" i="1"/>
  <c r="N15" i="1"/>
  <c r="N13" i="1"/>
  <c r="N12" i="1"/>
  <c r="N11" i="1"/>
  <c r="N8" i="1"/>
  <c r="D156" i="1"/>
  <c r="E156" i="1"/>
  <c r="F156" i="1"/>
  <c r="G156" i="1"/>
  <c r="H156" i="1"/>
  <c r="I156" i="1"/>
  <c r="J156" i="1"/>
  <c r="K156" i="1"/>
  <c r="L156" i="1"/>
  <c r="M156" i="1"/>
  <c r="M3" i="5"/>
  <c r="M4" i="5"/>
  <c r="L3" i="5"/>
  <c r="L4" i="5"/>
  <c r="K3" i="5"/>
  <c r="K4" i="5"/>
  <c r="J3" i="5"/>
  <c r="J4" i="5"/>
  <c r="I3" i="5"/>
  <c r="I4" i="5"/>
  <c r="H3" i="5"/>
  <c r="H4" i="5"/>
  <c r="G3" i="5"/>
  <c r="G4" i="5"/>
  <c r="F3" i="5"/>
  <c r="F4" i="5"/>
  <c r="E3" i="5"/>
  <c r="E4" i="5"/>
  <c r="D3" i="5"/>
  <c r="D4" i="5"/>
  <c r="C3" i="5"/>
  <c r="C8" i="1"/>
  <c r="C4" i="5"/>
  <c r="B3" i="5"/>
  <c r="B8" i="1"/>
  <c r="B4" i="5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2" i="1"/>
  <c r="M124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2" i="1"/>
  <c r="L124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2" i="1"/>
  <c r="K124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2" i="1"/>
  <c r="J124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2" i="1"/>
  <c r="I124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2" i="1"/>
  <c r="H124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4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2" i="1"/>
  <c r="F124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2" i="1"/>
  <c r="E124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2" i="1"/>
  <c r="D124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3" i="1"/>
  <c r="M105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3" i="1"/>
  <c r="L105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3" i="1"/>
  <c r="K105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3" i="1"/>
  <c r="J105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3" i="1"/>
  <c r="I105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5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5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3" i="1"/>
  <c r="F105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5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5" i="1"/>
  <c r="N122" i="1"/>
  <c r="N103" i="1"/>
  <c r="N67" i="1"/>
  <c r="N39" i="5"/>
  <c r="N66" i="1"/>
  <c r="N38" i="5"/>
  <c r="N68" i="1"/>
  <c r="M40" i="5"/>
  <c r="L40" i="5"/>
  <c r="K40" i="5"/>
  <c r="J40" i="5"/>
  <c r="I40" i="5"/>
  <c r="H40" i="5"/>
  <c r="G40" i="5"/>
  <c r="F40" i="5"/>
  <c r="E40" i="5"/>
  <c r="M39" i="5"/>
  <c r="L39" i="5"/>
  <c r="K39" i="5"/>
  <c r="J39" i="5"/>
  <c r="I39" i="5"/>
  <c r="H39" i="5"/>
  <c r="G39" i="5"/>
  <c r="F39" i="5"/>
  <c r="E39" i="5"/>
  <c r="D39" i="5"/>
  <c r="M38" i="5"/>
  <c r="L38" i="5"/>
  <c r="K38" i="5"/>
  <c r="J38" i="5"/>
  <c r="I38" i="5"/>
  <c r="H38" i="5"/>
  <c r="G38" i="5"/>
  <c r="F38" i="5"/>
  <c r="E38" i="5"/>
  <c r="D38" i="5"/>
  <c r="C67" i="1"/>
  <c r="C39" i="5"/>
  <c r="C66" i="1"/>
  <c r="C38" i="5"/>
  <c r="B67" i="1"/>
  <c r="B39" i="5"/>
  <c r="B66" i="1"/>
  <c r="B38" i="5"/>
  <c r="A39" i="5"/>
  <c r="A38" i="5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M66" i="1"/>
  <c r="L66" i="1"/>
  <c r="K66" i="1"/>
  <c r="J66" i="1"/>
  <c r="I66" i="1"/>
  <c r="H66" i="1"/>
  <c r="G66" i="1"/>
  <c r="F66" i="1"/>
  <c r="E66" i="1"/>
  <c r="D66" i="1"/>
  <c r="A10" i="5"/>
  <c r="A9" i="5"/>
  <c r="A38" i="1"/>
  <c r="A37" i="1"/>
  <c r="A38" i="3"/>
  <c r="A37" i="3"/>
  <c r="L33" i="1"/>
  <c r="K33" i="1"/>
  <c r="J33" i="1"/>
  <c r="I33" i="1"/>
  <c r="H33" i="1"/>
  <c r="G33" i="1"/>
  <c r="F33" i="1"/>
  <c r="E33" i="1"/>
  <c r="D33" i="1"/>
  <c r="D219" i="1"/>
  <c r="E219" i="1"/>
  <c r="F219" i="1"/>
  <c r="G219" i="1"/>
  <c r="H219" i="1"/>
  <c r="I219" i="1"/>
  <c r="J219" i="1"/>
  <c r="K219" i="1"/>
  <c r="L219" i="1"/>
  <c r="M219" i="1"/>
  <c r="A65" i="5"/>
  <c r="A62" i="5"/>
  <c r="A257" i="1"/>
  <c r="A254" i="1"/>
  <c r="A175" i="3"/>
  <c r="A172" i="3"/>
  <c r="B4" i="1"/>
  <c r="B3" i="1"/>
  <c r="A3" i="5"/>
  <c r="M6" i="1"/>
  <c r="N52" i="1"/>
  <c r="M24" i="5"/>
  <c r="L6" i="1"/>
  <c r="L24" i="5"/>
  <c r="K6" i="1"/>
  <c r="K24" i="5"/>
  <c r="J6" i="1"/>
  <c r="J24" i="5"/>
  <c r="I6" i="1"/>
  <c r="I24" i="5"/>
  <c r="H6" i="1"/>
  <c r="H24" i="5"/>
  <c r="G6" i="1"/>
  <c r="G24" i="5"/>
  <c r="F6" i="1"/>
  <c r="F24" i="5"/>
  <c r="E6" i="1"/>
  <c r="E24" i="5"/>
  <c r="N53" i="1"/>
  <c r="M25" i="5"/>
  <c r="L25" i="5"/>
  <c r="K25" i="5"/>
  <c r="J25" i="5"/>
  <c r="I25" i="5"/>
  <c r="H25" i="5"/>
  <c r="G25" i="5"/>
  <c r="F25" i="5"/>
  <c r="E25" i="5"/>
  <c r="D6" i="1"/>
  <c r="D25" i="5"/>
  <c r="D24" i="5"/>
  <c r="E25" i="1"/>
  <c r="F26" i="1"/>
  <c r="C25" i="1"/>
  <c r="F24" i="1"/>
  <c r="E24" i="1"/>
  <c r="E26" i="1"/>
  <c r="D24" i="1"/>
  <c r="D26" i="1"/>
  <c r="A120" i="1"/>
  <c r="A101" i="1"/>
  <c r="N114" i="1"/>
  <c r="N95" i="1"/>
  <c r="A68" i="1"/>
  <c r="B269" i="1"/>
  <c r="C269" i="1"/>
  <c r="B270" i="1"/>
  <c r="C270" i="1"/>
  <c r="B271" i="1"/>
  <c r="B188" i="3"/>
  <c r="A45" i="1"/>
  <c r="A17" i="5"/>
  <c r="A44" i="1"/>
  <c r="A16" i="5"/>
  <c r="A43" i="1"/>
  <c r="A15" i="5"/>
  <c r="A40" i="5"/>
  <c r="A83" i="1"/>
  <c r="A53" i="5"/>
  <c r="C35" i="1"/>
  <c r="C7" i="5"/>
  <c r="M19" i="5"/>
  <c r="L19" i="5"/>
  <c r="K19" i="5"/>
  <c r="J19" i="5"/>
  <c r="I19" i="5"/>
  <c r="H19" i="5"/>
  <c r="G19" i="5"/>
  <c r="F19" i="5"/>
  <c r="E19" i="5"/>
  <c r="D19" i="5"/>
  <c r="C19" i="5"/>
  <c r="M42" i="5"/>
  <c r="L42" i="5"/>
  <c r="K42" i="5"/>
  <c r="J42" i="5"/>
  <c r="I42" i="5"/>
  <c r="H42" i="5"/>
  <c r="G42" i="5"/>
  <c r="F42" i="5"/>
  <c r="E42" i="5"/>
  <c r="D42" i="5"/>
  <c r="C42" i="5"/>
  <c r="M55" i="5"/>
  <c r="L55" i="5"/>
  <c r="K55" i="5"/>
  <c r="J55" i="5"/>
  <c r="I55" i="5"/>
  <c r="H55" i="5"/>
  <c r="G55" i="5"/>
  <c r="F55" i="5"/>
  <c r="E55" i="5"/>
  <c r="D55" i="5"/>
  <c r="C55" i="5"/>
  <c r="A69" i="5"/>
  <c r="A68" i="5"/>
  <c r="A59" i="5"/>
  <c r="A58" i="5"/>
  <c r="M70" i="5"/>
  <c r="L70" i="5"/>
  <c r="K70" i="5"/>
  <c r="J70" i="5"/>
  <c r="I70" i="5"/>
  <c r="H70" i="5"/>
  <c r="G70" i="5"/>
  <c r="F70" i="5"/>
  <c r="E70" i="5"/>
  <c r="D70" i="5"/>
  <c r="C70" i="5"/>
  <c r="B70" i="5"/>
  <c r="M69" i="5"/>
  <c r="L69" i="5"/>
  <c r="K69" i="5"/>
  <c r="J69" i="5"/>
  <c r="I69" i="5"/>
  <c r="H69" i="5"/>
  <c r="G69" i="5"/>
  <c r="F69" i="5"/>
  <c r="E69" i="5"/>
  <c r="D69" i="5"/>
  <c r="B69" i="5"/>
  <c r="M68" i="5"/>
  <c r="L68" i="5"/>
  <c r="K68" i="5"/>
  <c r="J68" i="5"/>
  <c r="I68" i="5"/>
  <c r="H68" i="5"/>
  <c r="G68" i="5"/>
  <c r="F68" i="5"/>
  <c r="E68" i="5"/>
  <c r="D68" i="5"/>
  <c r="C68" i="5"/>
  <c r="M67" i="5"/>
  <c r="L67" i="5"/>
  <c r="K67" i="5"/>
  <c r="J67" i="5"/>
  <c r="I67" i="5"/>
  <c r="H67" i="5"/>
  <c r="G67" i="5"/>
  <c r="F67" i="5"/>
  <c r="E67" i="5"/>
  <c r="D67" i="5"/>
  <c r="M66" i="5"/>
  <c r="L66" i="5"/>
  <c r="K66" i="5"/>
  <c r="J66" i="5"/>
  <c r="I66" i="5"/>
  <c r="H66" i="5"/>
  <c r="G66" i="5"/>
  <c r="F66" i="5"/>
  <c r="E66" i="5"/>
  <c r="D66" i="5"/>
  <c r="C66" i="5"/>
  <c r="M65" i="5"/>
  <c r="L65" i="5"/>
  <c r="K65" i="5"/>
  <c r="J65" i="5"/>
  <c r="I65" i="5"/>
  <c r="H65" i="5"/>
  <c r="G65" i="5"/>
  <c r="F65" i="5"/>
  <c r="E65" i="5"/>
  <c r="D65" i="5"/>
  <c r="M64" i="5"/>
  <c r="L64" i="5"/>
  <c r="K64" i="5"/>
  <c r="J64" i="5"/>
  <c r="I64" i="5"/>
  <c r="H64" i="5"/>
  <c r="G64" i="5"/>
  <c r="F64" i="5"/>
  <c r="E64" i="5"/>
  <c r="D64" i="5"/>
  <c r="M63" i="5"/>
  <c r="L63" i="5"/>
  <c r="K63" i="5"/>
  <c r="J63" i="5"/>
  <c r="I63" i="5"/>
  <c r="H63" i="5"/>
  <c r="G63" i="5"/>
  <c r="F63" i="5"/>
  <c r="E63" i="5"/>
  <c r="D63" i="5"/>
  <c r="B63" i="5"/>
  <c r="M62" i="5"/>
  <c r="L62" i="5"/>
  <c r="K62" i="5"/>
  <c r="J62" i="5"/>
  <c r="I62" i="5"/>
  <c r="H62" i="5"/>
  <c r="G62" i="5"/>
  <c r="F62" i="5"/>
  <c r="E62" i="5"/>
  <c r="D62" i="5"/>
  <c r="M60" i="5"/>
  <c r="L60" i="5"/>
  <c r="K60" i="5"/>
  <c r="J60" i="5"/>
  <c r="I60" i="5"/>
  <c r="H60" i="5"/>
  <c r="G60" i="5"/>
  <c r="F60" i="5"/>
  <c r="E60" i="5"/>
  <c r="D60" i="5"/>
  <c r="B55" i="5"/>
  <c r="N83" i="1"/>
  <c r="N53" i="5"/>
  <c r="N82" i="1"/>
  <c r="N52" i="5"/>
  <c r="N81" i="1"/>
  <c r="N51" i="5"/>
  <c r="N80" i="1"/>
  <c r="N50" i="5"/>
  <c r="N79" i="1"/>
  <c r="N49" i="5"/>
  <c r="N78" i="1"/>
  <c r="N48" i="5"/>
  <c r="N77" i="1"/>
  <c r="N47" i="5"/>
  <c r="N76" i="1"/>
  <c r="N46" i="5"/>
  <c r="N75" i="1"/>
  <c r="N45" i="5"/>
  <c r="M53" i="5"/>
  <c r="L53" i="5"/>
  <c r="K53" i="5"/>
  <c r="J53" i="5"/>
  <c r="I53" i="5"/>
  <c r="H53" i="5"/>
  <c r="G53" i="5"/>
  <c r="F53" i="5"/>
  <c r="E53" i="5"/>
  <c r="D53" i="5"/>
  <c r="M52" i="5"/>
  <c r="L52" i="5"/>
  <c r="K52" i="5"/>
  <c r="J52" i="5"/>
  <c r="I52" i="5"/>
  <c r="H52" i="5"/>
  <c r="G52" i="5"/>
  <c r="F52" i="5"/>
  <c r="E52" i="5"/>
  <c r="D52" i="5"/>
  <c r="M51" i="5"/>
  <c r="L51" i="5"/>
  <c r="K51" i="5"/>
  <c r="J51" i="5"/>
  <c r="I51" i="5"/>
  <c r="H51" i="5"/>
  <c r="G51" i="5"/>
  <c r="F51" i="5"/>
  <c r="E51" i="5"/>
  <c r="D51" i="5"/>
  <c r="M50" i="5"/>
  <c r="L50" i="5"/>
  <c r="K50" i="5"/>
  <c r="J50" i="5"/>
  <c r="I50" i="5"/>
  <c r="H50" i="5"/>
  <c r="G50" i="5"/>
  <c r="F50" i="5"/>
  <c r="E50" i="5"/>
  <c r="D50" i="5"/>
  <c r="M49" i="5"/>
  <c r="L49" i="5"/>
  <c r="K49" i="5"/>
  <c r="J49" i="5"/>
  <c r="I49" i="5"/>
  <c r="H49" i="5"/>
  <c r="G49" i="5"/>
  <c r="F49" i="5"/>
  <c r="E49" i="5"/>
  <c r="D49" i="5"/>
  <c r="M48" i="5"/>
  <c r="L48" i="5"/>
  <c r="K48" i="5"/>
  <c r="J48" i="5"/>
  <c r="I48" i="5"/>
  <c r="H48" i="5"/>
  <c r="G48" i="5"/>
  <c r="F48" i="5"/>
  <c r="E48" i="5"/>
  <c r="D48" i="5"/>
  <c r="M47" i="5"/>
  <c r="L47" i="5"/>
  <c r="K47" i="5"/>
  <c r="J47" i="5"/>
  <c r="I47" i="5"/>
  <c r="H47" i="5"/>
  <c r="G47" i="5"/>
  <c r="F47" i="5"/>
  <c r="E47" i="5"/>
  <c r="D47" i="5"/>
  <c r="M46" i="5"/>
  <c r="L46" i="5"/>
  <c r="K46" i="5"/>
  <c r="J46" i="5"/>
  <c r="I46" i="5"/>
  <c r="H46" i="5"/>
  <c r="G46" i="5"/>
  <c r="F46" i="5"/>
  <c r="E46" i="5"/>
  <c r="D46" i="5"/>
  <c r="M45" i="5"/>
  <c r="L45" i="5"/>
  <c r="K45" i="5"/>
  <c r="J45" i="5"/>
  <c r="I45" i="5"/>
  <c r="H45" i="5"/>
  <c r="G45" i="5"/>
  <c r="F45" i="5"/>
  <c r="E45" i="5"/>
  <c r="D45" i="5"/>
  <c r="C83" i="1"/>
  <c r="C53" i="5"/>
  <c r="B83" i="1"/>
  <c r="B53" i="5"/>
  <c r="C82" i="1"/>
  <c r="C52" i="5"/>
  <c r="B82" i="1"/>
  <c r="B52" i="5"/>
  <c r="C81" i="1"/>
  <c r="C51" i="5"/>
  <c r="B81" i="1"/>
  <c r="B51" i="5"/>
  <c r="C80" i="1"/>
  <c r="C50" i="5"/>
  <c r="B80" i="1"/>
  <c r="B50" i="5"/>
  <c r="C79" i="1"/>
  <c r="C49" i="5"/>
  <c r="B79" i="1"/>
  <c r="B49" i="5"/>
  <c r="C78" i="1"/>
  <c r="C48" i="5"/>
  <c r="B78" i="1"/>
  <c r="B48" i="5"/>
  <c r="C77" i="1"/>
  <c r="C47" i="5"/>
  <c r="B77" i="1"/>
  <c r="B47" i="5"/>
  <c r="C76" i="1"/>
  <c r="C46" i="5"/>
  <c r="B76" i="1"/>
  <c r="B46" i="5"/>
  <c r="C75" i="1"/>
  <c r="C45" i="5"/>
  <c r="B75" i="1"/>
  <c r="B45" i="5"/>
  <c r="B42" i="5"/>
  <c r="N40" i="5"/>
  <c r="N65" i="1"/>
  <c r="N37" i="5"/>
  <c r="N64" i="1"/>
  <c r="N36" i="5"/>
  <c r="N63" i="1"/>
  <c r="N35" i="5"/>
  <c r="N62" i="1"/>
  <c r="N34" i="5"/>
  <c r="N61" i="1"/>
  <c r="N33" i="5"/>
  <c r="N60" i="1"/>
  <c r="N32" i="5"/>
  <c r="N59" i="1"/>
  <c r="N31" i="5"/>
  <c r="N58" i="1"/>
  <c r="N30" i="5"/>
  <c r="N57" i="1"/>
  <c r="N29" i="5"/>
  <c r="N56" i="1"/>
  <c r="N28" i="5"/>
  <c r="N55" i="1"/>
  <c r="N27" i="5"/>
  <c r="N54" i="1"/>
  <c r="N26" i="5"/>
  <c r="N25" i="5"/>
  <c r="N24" i="5"/>
  <c r="N51" i="1"/>
  <c r="N23" i="5"/>
  <c r="N50" i="1"/>
  <c r="N22" i="5"/>
  <c r="C40" i="5"/>
  <c r="B68" i="1"/>
  <c r="B40" i="5"/>
  <c r="C65" i="1"/>
  <c r="C37" i="5"/>
  <c r="B65" i="1"/>
  <c r="B37" i="5"/>
  <c r="C64" i="1"/>
  <c r="C36" i="5"/>
  <c r="B64" i="1"/>
  <c r="B36" i="5"/>
  <c r="C63" i="1"/>
  <c r="C35" i="5"/>
  <c r="B63" i="1"/>
  <c r="B35" i="5"/>
  <c r="C62" i="1"/>
  <c r="C34" i="5"/>
  <c r="B62" i="1"/>
  <c r="B34" i="5"/>
  <c r="C61" i="1"/>
  <c r="C33" i="5"/>
  <c r="B61" i="1"/>
  <c r="B33" i="5"/>
  <c r="C60" i="1"/>
  <c r="C32" i="5"/>
  <c r="B60" i="1"/>
  <c r="B32" i="5"/>
  <c r="C59" i="1"/>
  <c r="C31" i="5"/>
  <c r="B59" i="1"/>
  <c r="B31" i="5"/>
  <c r="C58" i="1"/>
  <c r="C30" i="5"/>
  <c r="B58" i="1"/>
  <c r="B30" i="5"/>
  <c r="C57" i="1"/>
  <c r="C29" i="5"/>
  <c r="B57" i="1"/>
  <c r="B29" i="5"/>
  <c r="C56" i="1"/>
  <c r="C28" i="5"/>
  <c r="B56" i="1"/>
  <c r="B28" i="5"/>
  <c r="D53" i="1"/>
  <c r="E53" i="1"/>
  <c r="F53" i="1"/>
  <c r="G53" i="1"/>
  <c r="H53" i="1"/>
  <c r="I53" i="1"/>
  <c r="J53" i="1"/>
  <c r="K53" i="1"/>
  <c r="L53" i="1"/>
  <c r="M53" i="1"/>
  <c r="C55" i="1"/>
  <c r="C27" i="5"/>
  <c r="B27" i="5"/>
  <c r="C26" i="5"/>
  <c r="D52" i="1"/>
  <c r="E52" i="1"/>
  <c r="F52" i="1"/>
  <c r="G52" i="1"/>
  <c r="H52" i="1"/>
  <c r="I52" i="1"/>
  <c r="J52" i="1"/>
  <c r="K52" i="1"/>
  <c r="L52" i="1"/>
  <c r="M52" i="1"/>
  <c r="B54" i="1"/>
  <c r="B26" i="5"/>
  <c r="C53" i="1"/>
  <c r="C25" i="5"/>
  <c r="B53" i="1"/>
  <c r="B25" i="5"/>
  <c r="C52" i="1"/>
  <c r="C24" i="5"/>
  <c r="B52" i="1"/>
  <c r="B24" i="5"/>
  <c r="C51" i="1"/>
  <c r="C23" i="5"/>
  <c r="B51" i="1"/>
  <c r="B23" i="5"/>
  <c r="C22" i="5"/>
  <c r="D40" i="5"/>
  <c r="M37" i="5"/>
  <c r="L37" i="5"/>
  <c r="K37" i="5"/>
  <c r="J37" i="5"/>
  <c r="I37" i="5"/>
  <c r="H37" i="5"/>
  <c r="G37" i="5"/>
  <c r="F37" i="5"/>
  <c r="E37" i="5"/>
  <c r="D37" i="5"/>
  <c r="M36" i="5"/>
  <c r="L36" i="5"/>
  <c r="K36" i="5"/>
  <c r="J36" i="5"/>
  <c r="I36" i="5"/>
  <c r="H36" i="5"/>
  <c r="G36" i="5"/>
  <c r="F36" i="5"/>
  <c r="E36" i="5"/>
  <c r="D36" i="5"/>
  <c r="M35" i="5"/>
  <c r="L35" i="5"/>
  <c r="K35" i="5"/>
  <c r="J35" i="5"/>
  <c r="I35" i="5"/>
  <c r="H35" i="5"/>
  <c r="G35" i="5"/>
  <c r="F35" i="5"/>
  <c r="E35" i="5"/>
  <c r="D35" i="5"/>
  <c r="M34" i="5"/>
  <c r="L34" i="5"/>
  <c r="K34" i="5"/>
  <c r="J34" i="5"/>
  <c r="I34" i="5"/>
  <c r="H34" i="5"/>
  <c r="G34" i="5"/>
  <c r="F34" i="5"/>
  <c r="E34" i="5"/>
  <c r="D34" i="5"/>
  <c r="M33" i="5"/>
  <c r="L33" i="5"/>
  <c r="K33" i="5"/>
  <c r="J33" i="5"/>
  <c r="I33" i="5"/>
  <c r="H33" i="5"/>
  <c r="G33" i="5"/>
  <c r="F33" i="5"/>
  <c r="E33" i="5"/>
  <c r="D33" i="5"/>
  <c r="M32" i="5"/>
  <c r="L32" i="5"/>
  <c r="K32" i="5"/>
  <c r="J32" i="5"/>
  <c r="I32" i="5"/>
  <c r="H32" i="5"/>
  <c r="G32" i="5"/>
  <c r="F32" i="5"/>
  <c r="E32" i="5"/>
  <c r="D32" i="5"/>
  <c r="M31" i="5"/>
  <c r="L31" i="5"/>
  <c r="K31" i="5"/>
  <c r="J31" i="5"/>
  <c r="I31" i="5"/>
  <c r="H31" i="5"/>
  <c r="G31" i="5"/>
  <c r="F31" i="5"/>
  <c r="E31" i="5"/>
  <c r="D31" i="5"/>
  <c r="M30" i="5"/>
  <c r="L30" i="5"/>
  <c r="K30" i="5"/>
  <c r="J30" i="5"/>
  <c r="I30" i="5"/>
  <c r="H30" i="5"/>
  <c r="G30" i="5"/>
  <c r="F30" i="5"/>
  <c r="E30" i="5"/>
  <c r="D30" i="5"/>
  <c r="M29" i="5"/>
  <c r="L29" i="5"/>
  <c r="K29" i="5"/>
  <c r="J29" i="5"/>
  <c r="I29" i="5"/>
  <c r="H29" i="5"/>
  <c r="G29" i="5"/>
  <c r="F29" i="5"/>
  <c r="E29" i="5"/>
  <c r="D29" i="5"/>
  <c r="M28" i="5"/>
  <c r="L28" i="5"/>
  <c r="K28" i="5"/>
  <c r="J28" i="5"/>
  <c r="I28" i="5"/>
  <c r="H28" i="5"/>
  <c r="G28" i="5"/>
  <c r="F28" i="5"/>
  <c r="E28" i="5"/>
  <c r="D28" i="5"/>
  <c r="M27" i="5"/>
  <c r="L27" i="5"/>
  <c r="K27" i="5"/>
  <c r="J27" i="5"/>
  <c r="I27" i="5"/>
  <c r="H27" i="5"/>
  <c r="G27" i="5"/>
  <c r="F27" i="5"/>
  <c r="E27" i="5"/>
  <c r="D27" i="5"/>
  <c r="M26" i="5"/>
  <c r="L26" i="5"/>
  <c r="K26" i="5"/>
  <c r="J26" i="5"/>
  <c r="I26" i="5"/>
  <c r="H26" i="5"/>
  <c r="G26" i="5"/>
  <c r="F26" i="5"/>
  <c r="E26" i="5"/>
  <c r="D26" i="5"/>
  <c r="M23" i="5"/>
  <c r="L23" i="5"/>
  <c r="K23" i="5"/>
  <c r="J23" i="5"/>
  <c r="I23" i="5"/>
  <c r="H23" i="5"/>
  <c r="G23" i="5"/>
  <c r="F23" i="5"/>
  <c r="E23" i="5"/>
  <c r="D23" i="5"/>
  <c r="M22" i="5"/>
  <c r="L22" i="5"/>
  <c r="K22" i="5"/>
  <c r="J22" i="5"/>
  <c r="I22" i="5"/>
  <c r="H22" i="5"/>
  <c r="G22" i="5"/>
  <c r="F22" i="5"/>
  <c r="E22" i="5"/>
  <c r="D22" i="5"/>
  <c r="B22" i="5"/>
  <c r="B19" i="5"/>
  <c r="N45" i="1"/>
  <c r="N17" i="5"/>
  <c r="N44" i="1"/>
  <c r="N16" i="5"/>
  <c r="N43" i="1"/>
  <c r="N15" i="5"/>
  <c r="N42" i="1"/>
  <c r="N14" i="5"/>
  <c r="N41" i="1"/>
  <c r="N13" i="5"/>
  <c r="N40" i="1"/>
  <c r="N12" i="5"/>
  <c r="N39" i="1"/>
  <c r="N11" i="5"/>
  <c r="N38" i="1"/>
  <c r="N10" i="5"/>
  <c r="N37" i="1"/>
  <c r="N9" i="5"/>
  <c r="N36" i="1"/>
  <c r="N8" i="5"/>
  <c r="N35" i="1"/>
  <c r="N7" i="5"/>
  <c r="M17" i="5"/>
  <c r="L17" i="5"/>
  <c r="K17" i="5"/>
  <c r="J17" i="5"/>
  <c r="I17" i="5"/>
  <c r="H17" i="5"/>
  <c r="G17" i="5"/>
  <c r="F17" i="5"/>
  <c r="E17" i="5"/>
  <c r="D17" i="5"/>
  <c r="M16" i="5"/>
  <c r="L16" i="5"/>
  <c r="K16" i="5"/>
  <c r="J16" i="5"/>
  <c r="I16" i="5"/>
  <c r="H16" i="5"/>
  <c r="G16" i="5"/>
  <c r="F16" i="5"/>
  <c r="E16" i="5"/>
  <c r="D16" i="5"/>
  <c r="M15" i="5"/>
  <c r="L15" i="5"/>
  <c r="K15" i="5"/>
  <c r="J15" i="5"/>
  <c r="I15" i="5"/>
  <c r="H15" i="5"/>
  <c r="G15" i="5"/>
  <c r="F15" i="5"/>
  <c r="E15" i="5"/>
  <c r="D15" i="5"/>
  <c r="M14" i="5"/>
  <c r="L14" i="5"/>
  <c r="K14" i="5"/>
  <c r="J14" i="5"/>
  <c r="I14" i="5"/>
  <c r="H14" i="5"/>
  <c r="G14" i="5"/>
  <c r="F14" i="5"/>
  <c r="E14" i="5"/>
  <c r="D14" i="5"/>
  <c r="M13" i="5"/>
  <c r="L13" i="5"/>
  <c r="K13" i="5"/>
  <c r="J13" i="5"/>
  <c r="I13" i="5"/>
  <c r="H13" i="5"/>
  <c r="G13" i="5"/>
  <c r="F13" i="5"/>
  <c r="E13" i="5"/>
  <c r="D13" i="5"/>
  <c r="M12" i="5"/>
  <c r="L12" i="5"/>
  <c r="K12" i="5"/>
  <c r="J12" i="5"/>
  <c r="I12" i="5"/>
  <c r="H12" i="5"/>
  <c r="G12" i="5"/>
  <c r="F12" i="5"/>
  <c r="E12" i="5"/>
  <c r="D12" i="5"/>
  <c r="M11" i="5"/>
  <c r="L11" i="5"/>
  <c r="K11" i="5"/>
  <c r="J11" i="5"/>
  <c r="I11" i="5"/>
  <c r="H11" i="5"/>
  <c r="G11" i="5"/>
  <c r="F11" i="5"/>
  <c r="E11" i="5"/>
  <c r="D11" i="5"/>
  <c r="M10" i="5"/>
  <c r="L10" i="5"/>
  <c r="K10" i="5"/>
  <c r="J10" i="5"/>
  <c r="I10" i="5"/>
  <c r="H10" i="5"/>
  <c r="G10" i="5"/>
  <c r="F10" i="5"/>
  <c r="E10" i="5"/>
  <c r="D10" i="5"/>
  <c r="M9" i="5"/>
  <c r="L9" i="5"/>
  <c r="K9" i="5"/>
  <c r="J9" i="5"/>
  <c r="I9" i="5"/>
  <c r="H9" i="5"/>
  <c r="G9" i="5"/>
  <c r="F9" i="5"/>
  <c r="E9" i="5"/>
  <c r="D9" i="5"/>
  <c r="M8" i="5"/>
  <c r="L8" i="5"/>
  <c r="K8" i="5"/>
  <c r="J8" i="5"/>
  <c r="I8" i="5"/>
  <c r="H8" i="5"/>
  <c r="G8" i="5"/>
  <c r="F8" i="5"/>
  <c r="E8" i="5"/>
  <c r="D8" i="5"/>
  <c r="M7" i="5"/>
  <c r="L7" i="5"/>
  <c r="K7" i="5"/>
  <c r="J7" i="5"/>
  <c r="I7" i="5"/>
  <c r="H7" i="5"/>
  <c r="G7" i="5"/>
  <c r="F7" i="5"/>
  <c r="E7" i="5"/>
  <c r="D7" i="5"/>
  <c r="C45" i="1"/>
  <c r="C17" i="5"/>
  <c r="B45" i="1"/>
  <c r="B17" i="5"/>
  <c r="C44" i="1"/>
  <c r="C16" i="5"/>
  <c r="B44" i="1"/>
  <c r="B16" i="5"/>
  <c r="C43" i="1"/>
  <c r="C15" i="5"/>
  <c r="B43" i="1"/>
  <c r="B15" i="5"/>
  <c r="C42" i="1"/>
  <c r="C14" i="5"/>
  <c r="B42" i="1"/>
  <c r="B14" i="5"/>
  <c r="C41" i="1"/>
  <c r="C13" i="5"/>
  <c r="B41" i="1"/>
  <c r="B13" i="5"/>
  <c r="C40" i="1"/>
  <c r="C12" i="5"/>
  <c r="B40" i="1"/>
  <c r="B12" i="5"/>
  <c r="C39" i="1"/>
  <c r="C11" i="5"/>
  <c r="B39" i="1"/>
  <c r="B11" i="5"/>
  <c r="C10" i="5"/>
  <c r="B10" i="5"/>
  <c r="C9" i="5"/>
  <c r="B9" i="5"/>
  <c r="C36" i="1"/>
  <c r="C8" i="5"/>
  <c r="B36" i="1"/>
  <c r="B8" i="5"/>
  <c r="B35" i="1"/>
  <c r="B7" i="5"/>
  <c r="A27" i="5"/>
  <c r="A26" i="5"/>
  <c r="N117" i="1"/>
  <c r="N116" i="1"/>
  <c r="N115" i="1"/>
  <c r="N98" i="1"/>
  <c r="N97" i="1"/>
  <c r="N96" i="1"/>
  <c r="A55" i="1"/>
  <c r="A54" i="1"/>
  <c r="A55" i="3"/>
  <c r="A54" i="3"/>
  <c r="D104" i="1"/>
  <c r="D123" i="1"/>
  <c r="M123" i="1"/>
  <c r="L123" i="1"/>
  <c r="K123" i="1"/>
  <c r="J123" i="1"/>
  <c r="I123" i="1"/>
  <c r="H123" i="1"/>
  <c r="G123" i="1"/>
  <c r="F123" i="1"/>
  <c r="E123" i="1"/>
  <c r="M104" i="1"/>
  <c r="L104" i="1"/>
  <c r="K104" i="1"/>
  <c r="J104" i="1"/>
  <c r="I104" i="1"/>
  <c r="H104" i="1"/>
  <c r="G104" i="1"/>
  <c r="F104" i="1"/>
  <c r="E104" i="1"/>
  <c r="D126" i="1"/>
  <c r="D127" i="1"/>
  <c r="D35" i="1"/>
  <c r="D36" i="1"/>
  <c r="D39" i="1"/>
  <c r="D40" i="1"/>
  <c r="D41" i="1"/>
  <c r="D42" i="1"/>
  <c r="D43" i="1"/>
  <c r="D44" i="1"/>
  <c r="D45" i="1"/>
  <c r="D50" i="1"/>
  <c r="D51" i="1"/>
  <c r="D54" i="1"/>
  <c r="D55" i="1"/>
  <c r="D56" i="1"/>
  <c r="D57" i="1"/>
  <c r="D58" i="1"/>
  <c r="D59" i="1"/>
  <c r="D60" i="1"/>
  <c r="D61" i="1"/>
  <c r="D62" i="1"/>
  <c r="D63" i="1"/>
  <c r="D64" i="1"/>
  <c r="D65" i="1"/>
  <c r="D75" i="1"/>
  <c r="D76" i="1"/>
  <c r="D77" i="1"/>
  <c r="D78" i="1"/>
  <c r="D79" i="1"/>
  <c r="D80" i="1"/>
  <c r="D81" i="1"/>
  <c r="D82" i="1"/>
  <c r="D83" i="1"/>
  <c r="M180" i="3"/>
  <c r="L180" i="3"/>
  <c r="K180" i="3"/>
  <c r="J180" i="3"/>
  <c r="I180" i="3"/>
  <c r="H180" i="3"/>
  <c r="G180" i="3"/>
  <c r="F180" i="3"/>
  <c r="E180" i="3"/>
  <c r="D180" i="3"/>
  <c r="C180" i="3"/>
  <c r="B180" i="3"/>
  <c r="M179" i="3"/>
  <c r="L179" i="3"/>
  <c r="K179" i="3"/>
  <c r="J179" i="3"/>
  <c r="I179" i="3"/>
  <c r="H179" i="3"/>
  <c r="G179" i="3"/>
  <c r="F179" i="3"/>
  <c r="E179" i="3"/>
  <c r="D179" i="3"/>
  <c r="B179" i="3"/>
  <c r="M178" i="3"/>
  <c r="L178" i="3"/>
  <c r="K178" i="3"/>
  <c r="J178" i="3"/>
  <c r="I178" i="3"/>
  <c r="H178" i="3"/>
  <c r="G178" i="3"/>
  <c r="F178" i="3"/>
  <c r="E178" i="3"/>
  <c r="D178" i="3"/>
  <c r="C178" i="3"/>
  <c r="M177" i="3"/>
  <c r="L177" i="3"/>
  <c r="K177" i="3"/>
  <c r="J177" i="3"/>
  <c r="I177" i="3"/>
  <c r="H177" i="3"/>
  <c r="G177" i="3"/>
  <c r="F177" i="3"/>
  <c r="E177" i="3"/>
  <c r="D177" i="3"/>
  <c r="M176" i="3"/>
  <c r="L176" i="3"/>
  <c r="K176" i="3"/>
  <c r="J176" i="3"/>
  <c r="I176" i="3"/>
  <c r="H176" i="3"/>
  <c r="G176" i="3"/>
  <c r="F176" i="3"/>
  <c r="E176" i="3"/>
  <c r="D176" i="3"/>
  <c r="C176" i="3"/>
  <c r="M175" i="3"/>
  <c r="L175" i="3"/>
  <c r="K175" i="3"/>
  <c r="J175" i="3"/>
  <c r="I175" i="3"/>
  <c r="H175" i="3"/>
  <c r="G175" i="3"/>
  <c r="F175" i="3"/>
  <c r="E175" i="3"/>
  <c r="D175" i="3"/>
  <c r="M174" i="3"/>
  <c r="L174" i="3"/>
  <c r="K174" i="3"/>
  <c r="J174" i="3"/>
  <c r="I174" i="3"/>
  <c r="H174" i="3"/>
  <c r="G174" i="3"/>
  <c r="F174" i="3"/>
  <c r="E174" i="3"/>
  <c r="D174" i="3"/>
  <c r="M173" i="3"/>
  <c r="L173" i="3"/>
  <c r="K173" i="3"/>
  <c r="J173" i="3"/>
  <c r="I173" i="3"/>
  <c r="H173" i="3"/>
  <c r="G173" i="3"/>
  <c r="F173" i="3"/>
  <c r="E173" i="3"/>
  <c r="D173" i="3"/>
  <c r="B173" i="3"/>
  <c r="M172" i="3"/>
  <c r="L172" i="3"/>
  <c r="K172" i="3"/>
  <c r="J172" i="3"/>
  <c r="I172" i="3"/>
  <c r="H172" i="3"/>
  <c r="G172" i="3"/>
  <c r="F172" i="3"/>
  <c r="E172" i="3"/>
  <c r="D172" i="3"/>
  <c r="M170" i="3"/>
  <c r="L170" i="3"/>
  <c r="K170" i="3"/>
  <c r="J170" i="3"/>
  <c r="I170" i="3"/>
  <c r="H170" i="3"/>
  <c r="G170" i="3"/>
  <c r="F170" i="3"/>
  <c r="E170" i="3"/>
  <c r="D170" i="3"/>
  <c r="M143" i="3"/>
  <c r="L143" i="3"/>
  <c r="K143" i="3"/>
  <c r="J143" i="3"/>
  <c r="I143" i="3"/>
  <c r="H143" i="3"/>
  <c r="G143" i="3"/>
  <c r="F143" i="3"/>
  <c r="E143" i="3"/>
  <c r="D143" i="3"/>
  <c r="M124" i="3"/>
  <c r="L124" i="3"/>
  <c r="K124" i="3"/>
  <c r="J124" i="3"/>
  <c r="I124" i="3"/>
  <c r="H124" i="3"/>
  <c r="G124" i="3"/>
  <c r="F124" i="3"/>
  <c r="E124" i="3"/>
  <c r="D124" i="3"/>
  <c r="A261" i="1"/>
  <c r="A260" i="1"/>
  <c r="A251" i="1"/>
  <c r="A250" i="1"/>
  <c r="A246" i="1"/>
  <c r="A242" i="1"/>
  <c r="A245" i="1"/>
  <c r="A241" i="1"/>
  <c r="M127" i="1"/>
  <c r="L127" i="1"/>
  <c r="K127" i="1"/>
  <c r="J127" i="1"/>
  <c r="I127" i="1"/>
  <c r="H127" i="1"/>
  <c r="G127" i="1"/>
  <c r="F127" i="1"/>
  <c r="E127" i="1"/>
  <c r="M126" i="1"/>
  <c r="L126" i="1"/>
  <c r="K126" i="1"/>
  <c r="J126" i="1"/>
  <c r="I126" i="1"/>
  <c r="H126" i="1"/>
  <c r="G126" i="1"/>
  <c r="F126" i="1"/>
  <c r="E126" i="1"/>
  <c r="N121" i="1"/>
  <c r="N120" i="1"/>
  <c r="N119" i="1"/>
  <c r="N118" i="1"/>
  <c r="N113" i="1"/>
  <c r="N112" i="1"/>
  <c r="N111" i="1"/>
  <c r="N110" i="1"/>
  <c r="N109" i="1"/>
  <c r="N108" i="1"/>
  <c r="N102" i="1"/>
  <c r="N101" i="1"/>
  <c r="N100" i="1"/>
  <c r="N99" i="1"/>
  <c r="N94" i="1"/>
  <c r="N93" i="1"/>
  <c r="N92" i="1"/>
  <c r="N91" i="1"/>
  <c r="N90" i="1"/>
  <c r="N89" i="1"/>
  <c r="A127" i="1"/>
  <c r="A126" i="1"/>
  <c r="A107" i="1"/>
  <c r="A88" i="1"/>
  <c r="M83" i="1"/>
  <c r="L83" i="1"/>
  <c r="K83" i="1"/>
  <c r="J83" i="1"/>
  <c r="I83" i="1"/>
  <c r="H83" i="1"/>
  <c r="G83" i="1"/>
  <c r="F83" i="1"/>
  <c r="E83" i="1"/>
  <c r="M82" i="1"/>
  <c r="L82" i="1"/>
  <c r="K82" i="1"/>
  <c r="J82" i="1"/>
  <c r="I82" i="1"/>
  <c r="H82" i="1"/>
  <c r="G82" i="1"/>
  <c r="F82" i="1"/>
  <c r="E82" i="1"/>
  <c r="M81" i="1"/>
  <c r="L81" i="1"/>
  <c r="K81" i="1"/>
  <c r="J81" i="1"/>
  <c r="I81" i="1"/>
  <c r="H81" i="1"/>
  <c r="G81" i="1"/>
  <c r="F81" i="1"/>
  <c r="E81" i="1"/>
  <c r="M80" i="1"/>
  <c r="L80" i="1"/>
  <c r="K80" i="1"/>
  <c r="J80" i="1"/>
  <c r="I80" i="1"/>
  <c r="H80" i="1"/>
  <c r="G80" i="1"/>
  <c r="F80" i="1"/>
  <c r="E80" i="1"/>
  <c r="M79" i="1"/>
  <c r="L79" i="1"/>
  <c r="K79" i="1"/>
  <c r="J79" i="1"/>
  <c r="I79" i="1"/>
  <c r="H79" i="1"/>
  <c r="G79" i="1"/>
  <c r="F79" i="1"/>
  <c r="E79" i="1"/>
  <c r="M78" i="1"/>
  <c r="L78" i="1"/>
  <c r="K78" i="1"/>
  <c r="J78" i="1"/>
  <c r="I78" i="1"/>
  <c r="H78" i="1"/>
  <c r="G78" i="1"/>
  <c r="F78" i="1"/>
  <c r="E78" i="1"/>
  <c r="M77" i="1"/>
  <c r="L77" i="1"/>
  <c r="K77" i="1"/>
  <c r="J77" i="1"/>
  <c r="I77" i="1"/>
  <c r="H77" i="1"/>
  <c r="G77" i="1"/>
  <c r="F77" i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/>
  <c r="E75" i="1"/>
  <c r="M65" i="1"/>
  <c r="L65" i="1"/>
  <c r="K65" i="1"/>
  <c r="J65" i="1"/>
  <c r="I65" i="1"/>
  <c r="H65" i="1"/>
  <c r="G65" i="1"/>
  <c r="F65" i="1"/>
  <c r="E65" i="1"/>
  <c r="M64" i="1"/>
  <c r="L64" i="1"/>
  <c r="K64" i="1"/>
  <c r="J64" i="1"/>
  <c r="I64" i="1"/>
  <c r="H64" i="1"/>
  <c r="G64" i="1"/>
  <c r="F64" i="1"/>
  <c r="E64" i="1"/>
  <c r="M63" i="1"/>
  <c r="L63" i="1"/>
  <c r="K63" i="1"/>
  <c r="J63" i="1"/>
  <c r="I63" i="1"/>
  <c r="H63" i="1"/>
  <c r="G63" i="1"/>
  <c r="F63" i="1"/>
  <c r="E63" i="1"/>
  <c r="M62" i="1"/>
  <c r="L62" i="1"/>
  <c r="K62" i="1"/>
  <c r="J62" i="1"/>
  <c r="I62" i="1"/>
  <c r="H62" i="1"/>
  <c r="G62" i="1"/>
  <c r="F62" i="1"/>
  <c r="E62" i="1"/>
  <c r="M61" i="1"/>
  <c r="L61" i="1"/>
  <c r="K61" i="1"/>
  <c r="J61" i="1"/>
  <c r="I61" i="1"/>
  <c r="H61" i="1"/>
  <c r="G61" i="1"/>
  <c r="F61" i="1"/>
  <c r="E61" i="1"/>
  <c r="M60" i="1"/>
  <c r="L60" i="1"/>
  <c r="K60" i="1"/>
  <c r="J60" i="1"/>
  <c r="I60" i="1"/>
  <c r="H60" i="1"/>
  <c r="G60" i="1"/>
  <c r="F60" i="1"/>
  <c r="E60" i="1"/>
  <c r="M59" i="1"/>
  <c r="L59" i="1"/>
  <c r="K59" i="1"/>
  <c r="J59" i="1"/>
  <c r="I59" i="1"/>
  <c r="H59" i="1"/>
  <c r="G59" i="1"/>
  <c r="F59" i="1"/>
  <c r="E59" i="1"/>
  <c r="M58" i="1"/>
  <c r="L58" i="1"/>
  <c r="K58" i="1"/>
  <c r="J58" i="1"/>
  <c r="I58" i="1"/>
  <c r="H58" i="1"/>
  <c r="G58" i="1"/>
  <c r="F58" i="1"/>
  <c r="E58" i="1"/>
  <c r="M57" i="1"/>
  <c r="L57" i="1"/>
  <c r="K57" i="1"/>
  <c r="J57" i="1"/>
  <c r="I57" i="1"/>
  <c r="H57" i="1"/>
  <c r="G57" i="1"/>
  <c r="F57" i="1"/>
  <c r="E57" i="1"/>
  <c r="M56" i="1"/>
  <c r="L56" i="1"/>
  <c r="K56" i="1"/>
  <c r="J56" i="1"/>
  <c r="I56" i="1"/>
  <c r="H56" i="1"/>
  <c r="G56" i="1"/>
  <c r="F56" i="1"/>
  <c r="E56" i="1"/>
  <c r="M55" i="1"/>
  <c r="L55" i="1"/>
  <c r="K55" i="1"/>
  <c r="J55" i="1"/>
  <c r="I55" i="1"/>
  <c r="H55" i="1"/>
  <c r="G55" i="1"/>
  <c r="F55" i="1"/>
  <c r="E55" i="1"/>
  <c r="M54" i="1"/>
  <c r="L54" i="1"/>
  <c r="K54" i="1"/>
  <c r="J54" i="1"/>
  <c r="I54" i="1"/>
  <c r="H54" i="1"/>
  <c r="G54" i="1"/>
  <c r="F54" i="1"/>
  <c r="E54" i="1"/>
  <c r="M51" i="1"/>
  <c r="L51" i="1"/>
  <c r="K51" i="1"/>
  <c r="J51" i="1"/>
  <c r="I51" i="1"/>
  <c r="H51" i="1"/>
  <c r="G51" i="1"/>
  <c r="F51" i="1"/>
  <c r="E51" i="1"/>
  <c r="M45" i="1"/>
  <c r="L45" i="1"/>
  <c r="K45" i="1"/>
  <c r="J45" i="1"/>
  <c r="I45" i="1"/>
  <c r="H45" i="1"/>
  <c r="G45" i="1"/>
  <c r="F45" i="1"/>
  <c r="E45" i="1"/>
  <c r="M44" i="1"/>
  <c r="L44" i="1"/>
  <c r="K44" i="1"/>
  <c r="J44" i="1"/>
  <c r="I44" i="1"/>
  <c r="H44" i="1"/>
  <c r="G44" i="1"/>
  <c r="F44" i="1"/>
  <c r="E44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E40" i="1"/>
  <c r="M39" i="1"/>
  <c r="L39" i="1"/>
  <c r="K39" i="1"/>
  <c r="J39" i="1"/>
  <c r="I39" i="1"/>
  <c r="H39" i="1"/>
  <c r="G39" i="1"/>
  <c r="F39" i="1"/>
  <c r="E39" i="1"/>
  <c r="M36" i="1"/>
  <c r="L36" i="1"/>
  <c r="K36" i="1"/>
  <c r="J36" i="1"/>
  <c r="I36" i="1"/>
  <c r="H36" i="1"/>
  <c r="G36" i="1"/>
  <c r="F36" i="1"/>
  <c r="E36" i="1"/>
  <c r="M35" i="1"/>
  <c r="L35" i="1"/>
  <c r="K35" i="1"/>
  <c r="J35" i="1"/>
  <c r="I35" i="1"/>
  <c r="H35" i="1"/>
  <c r="G35" i="1"/>
  <c r="F35" i="1"/>
  <c r="E35" i="1"/>
  <c r="A179" i="3"/>
  <c r="A178" i="3"/>
  <c r="A169" i="3"/>
  <c r="A168" i="3"/>
  <c r="A146" i="3"/>
  <c r="A145" i="3"/>
  <c r="A126" i="3"/>
  <c r="A107" i="3"/>
  <c r="N219" i="1"/>
  <c r="N210" i="1"/>
  <c r="N7" i="1"/>
  <c r="D8" i="1"/>
  <c r="B12" i="1"/>
  <c r="I26" i="1"/>
  <c r="C12" i="1"/>
  <c r="B131" i="1"/>
  <c r="B132" i="1"/>
  <c r="E50" i="1"/>
  <c r="C9" i="1"/>
  <c r="C33" i="1"/>
  <c r="B9" i="1"/>
  <c r="B33" i="1"/>
  <c r="M50" i="1"/>
  <c r="L50" i="1"/>
  <c r="K50" i="1"/>
  <c r="J50" i="1"/>
  <c r="I50" i="1"/>
  <c r="H50" i="1"/>
  <c r="G50" i="1"/>
  <c r="F50" i="1"/>
  <c r="M33" i="1"/>
  <c r="I25" i="1"/>
  <c r="E8" i="1"/>
  <c r="E32" i="1"/>
  <c r="F32" i="1"/>
  <c r="L24" i="1"/>
  <c r="G27" i="1"/>
  <c r="L25" i="1"/>
  <c r="H27" i="1"/>
  <c r="M25" i="1"/>
  <c r="L27" i="1"/>
  <c r="M24" i="1"/>
  <c r="K27" i="1"/>
  <c r="B219" i="1"/>
  <c r="C219" i="1"/>
  <c r="C230" i="1"/>
  <c r="B230" i="1"/>
  <c r="R2" i="4"/>
  <c r="R3" i="4"/>
  <c r="R4" i="4"/>
  <c r="S2" i="4"/>
  <c r="U2" i="4"/>
  <c r="S3" i="4"/>
  <c r="S4" i="4"/>
  <c r="L26" i="1"/>
  <c r="I27" i="1"/>
  <c r="T2" i="4"/>
  <c r="V2" i="4"/>
  <c r="T3" i="4"/>
  <c r="U3" i="4"/>
  <c r="T4" i="4"/>
  <c r="U4" i="4"/>
  <c r="W2" i="4"/>
  <c r="W3" i="4"/>
  <c r="W4" i="4"/>
  <c r="V3" i="4"/>
  <c r="V4" i="4"/>
  <c r="G10" i="4"/>
  <c r="H10" i="4"/>
  <c r="I10" i="4"/>
  <c r="J10" i="4"/>
  <c r="K10" i="4"/>
  <c r="L10" i="4"/>
  <c r="M10" i="4"/>
  <c r="N10" i="4"/>
  <c r="O10" i="4"/>
  <c r="P10" i="4"/>
  <c r="M34" i="1"/>
  <c r="G9" i="4"/>
  <c r="H9" i="4"/>
  <c r="I9" i="4"/>
  <c r="J9" i="4"/>
  <c r="K9" i="4"/>
  <c r="L9" i="4"/>
  <c r="M9" i="4"/>
  <c r="N9" i="4"/>
  <c r="O9" i="4"/>
  <c r="P9" i="4"/>
  <c r="L34" i="1"/>
  <c r="G8" i="4"/>
  <c r="H8" i="4"/>
  <c r="I8" i="4"/>
  <c r="J8" i="4"/>
  <c r="K8" i="4"/>
  <c r="L8" i="4"/>
  <c r="M8" i="4"/>
  <c r="N8" i="4"/>
  <c r="O8" i="4"/>
  <c r="P8" i="4"/>
  <c r="K34" i="1"/>
  <c r="G7" i="4"/>
  <c r="H7" i="4"/>
  <c r="I7" i="4"/>
  <c r="J7" i="4"/>
  <c r="K7" i="4"/>
  <c r="L7" i="4"/>
  <c r="M7" i="4"/>
  <c r="N7" i="4"/>
  <c r="O7" i="4"/>
  <c r="P7" i="4"/>
  <c r="J34" i="1"/>
  <c r="G6" i="4"/>
  <c r="H6" i="4"/>
  <c r="I6" i="4"/>
  <c r="J6" i="4"/>
  <c r="K6" i="4"/>
  <c r="L6" i="4"/>
  <c r="M6" i="4"/>
  <c r="N6" i="4"/>
  <c r="O6" i="4"/>
  <c r="P6" i="4"/>
  <c r="I34" i="1"/>
  <c r="G5" i="4"/>
  <c r="H5" i="4"/>
  <c r="I5" i="4"/>
  <c r="J5" i="4"/>
  <c r="K5" i="4"/>
  <c r="L5" i="4"/>
  <c r="M5" i="4"/>
  <c r="N5" i="4"/>
  <c r="O5" i="4"/>
  <c r="P5" i="4"/>
  <c r="H34" i="1"/>
  <c r="G4" i="4"/>
  <c r="H4" i="4"/>
  <c r="I4" i="4"/>
  <c r="J4" i="4"/>
  <c r="K4" i="4"/>
  <c r="L4" i="4"/>
  <c r="M4" i="4"/>
  <c r="N4" i="4"/>
  <c r="O4" i="4"/>
  <c r="P4" i="4"/>
  <c r="G34" i="1"/>
  <c r="G3" i="4"/>
  <c r="H3" i="4"/>
  <c r="I3" i="4"/>
  <c r="J3" i="4"/>
  <c r="K3" i="4"/>
  <c r="L3" i="4"/>
  <c r="M3" i="4"/>
  <c r="N3" i="4"/>
  <c r="O3" i="4"/>
  <c r="P3" i="4"/>
  <c r="F34" i="1"/>
  <c r="G2" i="4"/>
  <c r="H2" i="4"/>
  <c r="I2" i="4"/>
  <c r="J2" i="4"/>
  <c r="K2" i="4"/>
  <c r="L2" i="4"/>
  <c r="M2" i="4"/>
  <c r="N2" i="4"/>
  <c r="O2" i="4"/>
  <c r="P2" i="4"/>
  <c r="E34" i="1"/>
  <c r="G1" i="4"/>
  <c r="H1" i="4"/>
  <c r="I1" i="4"/>
  <c r="J1" i="4"/>
  <c r="K1" i="4"/>
  <c r="L1" i="4"/>
  <c r="M1" i="4"/>
  <c r="N1" i="4"/>
  <c r="O1" i="4"/>
  <c r="P1" i="4"/>
  <c r="D34" i="1"/>
  <c r="M30" i="1"/>
  <c r="J30" i="1"/>
  <c r="M29" i="1"/>
  <c r="J29" i="1"/>
  <c r="K30" i="1"/>
  <c r="K29" i="1"/>
  <c r="K30" i="3"/>
  <c r="K29" i="3"/>
  <c r="C94" i="3"/>
  <c r="B94" i="3"/>
  <c r="M26" i="1"/>
  <c r="I24" i="1"/>
  <c r="M8" i="1"/>
  <c r="L8" i="1"/>
  <c r="K8" i="1"/>
  <c r="J8" i="1"/>
  <c r="I8" i="1"/>
  <c r="H8" i="1"/>
  <c r="G8" i="1"/>
  <c r="F8" i="1"/>
  <c r="C50" i="3"/>
  <c r="B50" i="3"/>
  <c r="J26" i="1"/>
  <c r="J25" i="1"/>
  <c r="J24" i="1"/>
  <c r="M27" i="1"/>
  <c r="F50" i="3"/>
  <c r="F9" i="3"/>
  <c r="J50" i="3"/>
  <c r="J9" i="3"/>
  <c r="B9" i="3"/>
  <c r="C9" i="3"/>
  <c r="G50" i="3"/>
  <c r="G9" i="3"/>
  <c r="K50" i="3"/>
  <c r="K9" i="3"/>
  <c r="D50" i="3"/>
  <c r="D9" i="3"/>
  <c r="H50" i="3"/>
  <c r="H9" i="3"/>
  <c r="L50" i="3"/>
  <c r="L9" i="3"/>
  <c r="E50" i="3"/>
  <c r="E9" i="3"/>
  <c r="I50" i="3"/>
  <c r="I9" i="3"/>
  <c r="M50" i="3"/>
  <c r="M9" i="3"/>
  <c r="G70" i="3"/>
  <c r="K70" i="3"/>
  <c r="J70" i="3"/>
  <c r="H70" i="3"/>
  <c r="L70" i="3"/>
  <c r="I70" i="3"/>
  <c r="M70" i="3"/>
  <c r="F47" i="3"/>
  <c r="J47" i="3"/>
  <c r="G47" i="3"/>
  <c r="K47" i="3"/>
  <c r="D47" i="3"/>
  <c r="H47" i="3"/>
  <c r="L47" i="3"/>
  <c r="E47" i="3"/>
  <c r="I47" i="3"/>
  <c r="M47" i="3"/>
  <c r="M94" i="3"/>
  <c r="H94" i="3"/>
  <c r="J94" i="3"/>
  <c r="I94" i="3"/>
  <c r="F94" i="3"/>
  <c r="L94" i="3"/>
  <c r="E94" i="3"/>
  <c r="D94" i="3"/>
  <c r="K94" i="3"/>
  <c r="G94" i="3"/>
  <c r="B152" i="3"/>
  <c r="B47" i="3"/>
  <c r="C47" i="3"/>
  <c r="E70" i="3"/>
  <c r="D70" i="3"/>
  <c r="F70" i="3"/>
  <c r="C70" i="3"/>
  <c r="C55" i="3"/>
  <c r="B54" i="3"/>
  <c r="B70" i="3"/>
  <c r="C152" i="3"/>
  <c r="M76" i="5"/>
  <c r="L76" i="5"/>
  <c r="K76" i="5"/>
  <c r="J76" i="5"/>
  <c r="I76" i="5"/>
  <c r="H76" i="5"/>
  <c r="G76" i="5"/>
  <c r="F76" i="5"/>
  <c r="E76" i="5"/>
  <c r="D76" i="5"/>
  <c r="C76" i="5"/>
  <c r="B76" i="5"/>
  <c r="M186" i="3"/>
  <c r="L186" i="3"/>
  <c r="K186" i="3"/>
  <c r="J186" i="3"/>
  <c r="I186" i="3"/>
  <c r="H186" i="3"/>
  <c r="G186" i="3"/>
  <c r="F186" i="3"/>
  <c r="E186" i="3"/>
  <c r="D186" i="3"/>
  <c r="C186" i="3"/>
  <c r="B186" i="3"/>
  <c r="M74" i="5"/>
  <c r="L74" i="5"/>
  <c r="K74" i="5"/>
  <c r="J74" i="5"/>
  <c r="I74" i="5"/>
  <c r="H74" i="5"/>
  <c r="G74" i="5"/>
  <c r="F74" i="5"/>
  <c r="E74" i="5"/>
  <c r="D74" i="5"/>
  <c r="C74" i="5"/>
  <c r="B74" i="5"/>
  <c r="M184" i="3"/>
  <c r="L184" i="3"/>
  <c r="K184" i="3"/>
  <c r="J184" i="3"/>
  <c r="I184" i="3"/>
  <c r="H184" i="3"/>
  <c r="G184" i="3"/>
  <c r="F184" i="3"/>
  <c r="E184" i="3"/>
  <c r="D184" i="3"/>
  <c r="C184" i="3"/>
  <c r="B184" i="3"/>
  <c r="M224" i="1"/>
  <c r="L224" i="1"/>
  <c r="K224" i="1"/>
  <c r="J224" i="1"/>
  <c r="I224" i="1"/>
  <c r="H224" i="1"/>
  <c r="G224" i="1"/>
  <c r="F224" i="1"/>
  <c r="E224" i="1"/>
  <c r="D224" i="1"/>
  <c r="C224" i="1"/>
  <c r="B224" i="1"/>
  <c r="M165" i="3"/>
  <c r="L165" i="3"/>
  <c r="K165" i="3"/>
  <c r="J165" i="3"/>
  <c r="I165" i="3"/>
  <c r="H165" i="3"/>
  <c r="G165" i="3"/>
  <c r="F165" i="3"/>
  <c r="E165" i="3"/>
  <c r="D165" i="3"/>
  <c r="M236" i="1"/>
  <c r="L236" i="1"/>
  <c r="K236" i="1"/>
  <c r="J236" i="1"/>
  <c r="I236" i="1"/>
  <c r="H236" i="1"/>
  <c r="G236" i="1"/>
  <c r="F236" i="1"/>
  <c r="E236" i="1"/>
  <c r="D236" i="1"/>
  <c r="C73" i="5"/>
  <c r="B73" i="5"/>
  <c r="C72" i="5"/>
  <c r="B72" i="5"/>
  <c r="C71" i="5"/>
  <c r="B71" i="5"/>
  <c r="M61" i="5"/>
  <c r="L61" i="5"/>
  <c r="K61" i="5"/>
  <c r="J61" i="5"/>
  <c r="I61" i="5"/>
  <c r="H61" i="5"/>
  <c r="G61" i="5"/>
  <c r="F61" i="5"/>
  <c r="E61" i="5"/>
  <c r="D61" i="5"/>
  <c r="C60" i="5"/>
  <c r="B60" i="5"/>
  <c r="M59" i="5"/>
  <c r="L59" i="5"/>
  <c r="K59" i="5"/>
  <c r="J59" i="5"/>
  <c r="I59" i="5"/>
  <c r="H59" i="5"/>
  <c r="G59" i="5"/>
  <c r="F59" i="5"/>
  <c r="E59" i="5"/>
  <c r="D59" i="5"/>
  <c r="M58" i="5"/>
  <c r="L58" i="5"/>
  <c r="K58" i="5"/>
  <c r="J58" i="5"/>
  <c r="I58" i="5"/>
  <c r="H58" i="5"/>
  <c r="G58" i="5"/>
  <c r="F58" i="5"/>
  <c r="E58" i="5"/>
  <c r="D58" i="5"/>
  <c r="C183" i="3"/>
  <c r="B183" i="3"/>
  <c r="C182" i="3"/>
  <c r="B182" i="3"/>
  <c r="C181" i="3"/>
  <c r="B181" i="3"/>
  <c r="M171" i="3"/>
  <c r="L171" i="3"/>
  <c r="K171" i="3"/>
  <c r="J171" i="3"/>
  <c r="I171" i="3"/>
  <c r="H171" i="3"/>
  <c r="G171" i="3"/>
  <c r="F171" i="3"/>
  <c r="E171" i="3"/>
  <c r="D171" i="3"/>
  <c r="C170" i="3"/>
  <c r="B170" i="3"/>
  <c r="M169" i="3"/>
  <c r="L169" i="3"/>
  <c r="K169" i="3"/>
  <c r="J169" i="3"/>
  <c r="I169" i="3"/>
  <c r="H169" i="3"/>
  <c r="G169" i="3"/>
  <c r="F169" i="3"/>
  <c r="E169" i="3"/>
  <c r="D169" i="3"/>
  <c r="M168" i="3"/>
  <c r="L168" i="3"/>
  <c r="K168" i="3"/>
  <c r="J168" i="3"/>
  <c r="I168" i="3"/>
  <c r="H168" i="3"/>
  <c r="G168" i="3"/>
  <c r="F168" i="3"/>
  <c r="E168" i="3"/>
  <c r="D168" i="3"/>
  <c r="B165" i="3"/>
  <c r="C165" i="3"/>
  <c r="L221" i="1"/>
  <c r="K221" i="1"/>
  <c r="J221" i="1"/>
  <c r="H221" i="1"/>
  <c r="G221" i="1"/>
  <c r="F221" i="1"/>
  <c r="D221" i="1"/>
  <c r="M221" i="1"/>
  <c r="I221" i="1"/>
  <c r="B221" i="1"/>
  <c r="E221" i="1"/>
  <c r="C221" i="1"/>
</calcChain>
</file>

<file path=xl/sharedStrings.xml><?xml version="1.0" encoding="utf-8"?>
<sst xmlns="http://schemas.openxmlformats.org/spreadsheetml/2006/main" count="353" uniqueCount="165">
  <si>
    <t>Berechnungsjahr</t>
  </si>
  <si>
    <t>Name</t>
  </si>
  <si>
    <t>Jahrgang</t>
  </si>
  <si>
    <t>Alter</t>
  </si>
  <si>
    <t>1. Eigenversorgungskapazität</t>
  </si>
  <si>
    <t>13. Monatslohn</t>
  </si>
  <si>
    <t>Vermögensertrag</t>
  </si>
  <si>
    <t>Vermögensverzehr</t>
  </si>
  <si>
    <t>Total</t>
  </si>
  <si>
    <t>Grundbetrag</t>
  </si>
  <si>
    <t>Nebenkosten</t>
  </si>
  <si>
    <t>Rückstellungen für laufende Steuern</t>
  </si>
  <si>
    <t>Überschussanteil</t>
  </si>
  <si>
    <t>Sparquote</t>
  </si>
  <si>
    <t>Weiterbildung</t>
  </si>
  <si>
    <t>Nettoerwerbseinkommen</t>
  </si>
  <si>
    <t>Vorsorgeunterhalt</t>
  </si>
  <si>
    <t>Fiktives Bruttoeinkommen</t>
  </si>
  <si>
    <t>Brutterwerbseinkommen (approximativ)</t>
  </si>
  <si>
    <t>3. Vorsorgeunterhalt</t>
  </si>
  <si>
    <t>Fiktives Jahresbruttoeinkommen</t>
  </si>
  <si>
    <t>Koordinierter Lohn</t>
  </si>
  <si>
    <t>AHV/IV/EO-Beiträge (fiktiv)</t>
  </si>
  <si>
    <t>BVG-Beiträge (fiktiv)</t>
  </si>
  <si>
    <t>Jahresbruttoeinkommen (approximativ)</t>
  </si>
  <si>
    <t>Koordinierter Lohn (approximativ)</t>
  </si>
  <si>
    <t>AHV/IV/EO-Beiträge (approximativ)</t>
  </si>
  <si>
    <t>BVG-Beiträge (approximativ)</t>
  </si>
  <si>
    <t>Total Sozialabgaben (fiktiv)</t>
  </si>
  <si>
    <t>Total Sozialabgaben (approximativ)</t>
  </si>
  <si>
    <t>Differenz pro Jahr</t>
  </si>
  <si>
    <t>Grundbeträge</t>
  </si>
  <si>
    <t>Ehe- und Konkubinatspaare</t>
  </si>
  <si>
    <t>Alleinstehende</t>
  </si>
  <si>
    <t>Alleinstehende mit Kindern</t>
  </si>
  <si>
    <t>Ferien</t>
  </si>
  <si>
    <t>Schuldenamortisation</t>
  </si>
  <si>
    <t>2.a Existenzminimum</t>
  </si>
  <si>
    <t>2.b Erweiterter Bedarf</t>
  </si>
  <si>
    <t>Krankenversicherungsprämien (KVG)</t>
  </si>
  <si>
    <t>./. Prämienverbilligung</t>
  </si>
  <si>
    <t>Mobilitätskosten</t>
  </si>
  <si>
    <t>Auswärtige Verpflegung</t>
  </si>
  <si>
    <t>Überdurchschnittlicher Kleiderverbrauch</t>
  </si>
  <si>
    <t>Rechtlich geschuldete Unterhaltsbeiträge</t>
  </si>
  <si>
    <t>Mietzinsen/Hypothekarzinsen</t>
  </si>
  <si>
    <t>Ungedeckte Behandlungskosten (KVG)</t>
  </si>
  <si>
    <t>./. Existenzminimum</t>
  </si>
  <si>
    <t>Eigenversorgungskapazität</t>
  </si>
  <si>
    <t>4. Unterhaltsberechnung</t>
  </si>
  <si>
    <t>Finanzierung des Betreuungsunterhalts</t>
  </si>
  <si>
    <t>Berechnungsmonat</t>
  </si>
  <si>
    <t>Geburtsmonat</t>
  </si>
  <si>
    <t>Finanzierung des Vorsorgeunterhalts</t>
  </si>
  <si>
    <t>Finanzierung des erweiterten Bedarfs</t>
  </si>
  <si>
    <t>./. erweiterter Bedarf</t>
  </si>
  <si>
    <t>5. Ergebnis</t>
  </si>
  <si>
    <t>Manko</t>
  </si>
  <si>
    <t>Finanzierung der Überschussbeteiligung</t>
  </si>
  <si>
    <t>Anspruch auf Deckung des erweiterten Bedarfs</t>
  </si>
  <si>
    <t>Konkubinat/Wiederverheiratung mit einer Drittperson</t>
  </si>
  <si>
    <t>Prozentuale Beteiligung</t>
  </si>
  <si>
    <t>Boni/Gratifikationen/Provisionen</t>
  </si>
  <si>
    <t>Pauschalspesenentschädigungen</t>
  </si>
  <si>
    <t>Diverses</t>
  </si>
  <si>
    <t>© Kantonsgericht Luzern, Susanne Litschi</t>
  </si>
  <si>
    <t>Kinder bis Alter</t>
  </si>
  <si>
    <t>verheiratet/geschieden</t>
  </si>
  <si>
    <t>unverheiratet</t>
  </si>
  <si>
    <t>Zivilstand der Eltern</t>
  </si>
  <si>
    <t>Betreuungsunterhalt</t>
  </si>
  <si>
    <t>Ja</t>
  </si>
  <si>
    <t>Nein</t>
  </si>
  <si>
    <t>a. Existenzminimumsicherung</t>
  </si>
  <si>
    <t>Ergebnis nach Existenzminimumsicherung</t>
  </si>
  <si>
    <t>Ergebnis nach Sicherstellung des Vorsorgeunterhalts</t>
  </si>
  <si>
    <t>Ergebnis nach Sicherstellung des gebührenden Bedarfs</t>
  </si>
  <si>
    <t>Situation nach Sicherstellung des gebührenden Bedarfs</t>
  </si>
  <si>
    <t>Ergebnis nach Sicherstellung weiterer Ansprüche</t>
  </si>
  <si>
    <t>d. Sicherstellung weiterer Ansprüche</t>
  </si>
  <si>
    <t>b. Sicherstellung des gebührenden Bedarfs</t>
  </si>
  <si>
    <t>e. Überschussverteilung</t>
  </si>
  <si>
    <t>Situation nach Sicherstellung des Vorsorgeunterhalts</t>
  </si>
  <si>
    <t>Zwischenergebnis</t>
  </si>
  <si>
    <t>Situation nach Existenzminimumsicherung</t>
  </si>
  <si>
    <t>Sitution nach Sicherstellung weiterer Ansprüche</t>
  </si>
  <si>
    <t>f. Schlussrechnung</t>
  </si>
  <si>
    <t>Gebührender Bedarf</t>
  </si>
  <si>
    <t>Finanzierter gebührender Bedarf</t>
  </si>
  <si>
    <t>Finanzierter Vorsorgeunterhalt</t>
  </si>
  <si>
    <t>Finanzierte weitere Ansprüche</t>
  </si>
  <si>
    <t>Mittelzu-/-abfluss</t>
  </si>
  <si>
    <t>Mittelzufluss durch Betreuungsunterhalt</t>
  </si>
  <si>
    <t>Übriger Mittelzufluss (ohne Vorsorgeunterhalt)</t>
  </si>
  <si>
    <t>Erhöhter Nahrungsbedarf</t>
  </si>
  <si>
    <t>Elternteil 1</t>
  </si>
  <si>
    <t>Elternteil 2</t>
  </si>
  <si>
    <t>2.c Finanzierung des Bedarfs der Kinder</t>
  </si>
  <si>
    <t>Wohnkostenbeitrag</t>
  </si>
  <si>
    <t>Freizeitaktivitäten und Hobbies</t>
  </si>
  <si>
    <t>Finanzierung des Barunterhalts</t>
  </si>
  <si>
    <t>E1</t>
  </si>
  <si>
    <t>E2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</si>
  <si>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</si>
  <si>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</si>
  <si>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</si>
  <si>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</si>
  <si>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</si>
  <si>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</si>
  <si>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</si>
  <si>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</si>
  <si>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</si>
  <si>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</si>
  <si>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Zusatzkrankenversicherungen (VVG)</t>
  </si>
  <si>
    <t>Ungedeckte Behandlungskosten (VVG)</t>
  </si>
  <si>
    <t>Versicherungsprämien (KVG, inkl. Prämienverbilligung)</t>
  </si>
  <si>
    <t>Drittbetreuungskosten</t>
  </si>
  <si>
    <t>Existenzminimum</t>
  </si>
  <si>
    <t>Erweiterter Bedarf</t>
  </si>
  <si>
    <t>Ergebnis</t>
  </si>
  <si>
    <t>Belegstelle</t>
  </si>
  <si>
    <t>Mankodeckungsmethode</t>
  </si>
  <si>
    <t>Betreuungsquotenmethode</t>
  </si>
  <si>
    <t>Verbrauchsunterhalt</t>
  </si>
  <si>
    <t>./. Unterhaltsleistungen für volljährige Kinder</t>
  </si>
  <si>
    <t>Berücksichtigung des Unterhalts für volljährige Kinder</t>
  </si>
  <si>
    <t>automatisch</t>
  </si>
  <si>
    <t>manuell</t>
  </si>
  <si>
    <t>4. Volljährigenunterhalt/Sparquote/Überschuss</t>
  </si>
  <si>
    <t>Nettolohn</t>
  </si>
  <si>
    <t>c. Sicherungstellung des Vorsorgeunterhalts</t>
  </si>
  <si>
    <t>./. Kinderzulagen</t>
  </si>
  <si>
    <t>Anpassung des Grundbetrags</t>
  </si>
  <si>
    <t>Verfügbare Mittel (ohne Vorsorgeunterhalt)</t>
  </si>
  <si>
    <t>Eintrittsschwelle BVG</t>
  </si>
  <si>
    <t>Koordinationsabzug BVG</t>
  </si>
  <si>
    <t>Minimaler koordinierter Lohn BVG</t>
  </si>
  <si>
    <t>./. restliche Eigenversorgungskapazität des Kindes</t>
  </si>
  <si>
    <t>./. Überschuss der Kinder aus Erwerbseinkommen</t>
  </si>
  <si>
    <t>Verfügbare Mittel insgesamt</t>
  </si>
  <si>
    <t>Kinderbarunterhalt</t>
  </si>
  <si>
    <t>Finanzierung des Kinderbarunterhalts</t>
  </si>
  <si>
    <t>Verfügbare Mittel für Betreuungsunterhalt</t>
  </si>
  <si>
    <t>Rentenalter</t>
  </si>
  <si>
    <t>Betreuungsbedarf der Kinder</t>
  </si>
  <si>
    <t>Betreuung</t>
  </si>
  <si>
    <t>Zu berücksichtigende Quote</t>
  </si>
  <si>
    <t>Erwerbseinkommen der Kinder</t>
  </si>
  <si>
    <t>Anwendbarkeit von Art. 276 Abs. 2 ZGB</t>
  </si>
  <si>
    <t>Maximales Alter des volljährigen Kinds</t>
  </si>
  <si>
    <t>Mindestalter des ältesten minderjährigen Kinds</t>
  </si>
  <si>
    <t>Betreuungsunterhaltsanspruch der Kinder</t>
  </si>
  <si>
    <t>Anspruch auf Existenzminimumsicherung</t>
  </si>
  <si>
    <t>Finanzierung der Existenzminimumsicherung</t>
  </si>
  <si>
    <t>oder</t>
  </si>
  <si>
    <t>Verfügbare Mittel</t>
  </si>
  <si>
    <t>Kinderbarunterhalt (Zwischenresultat)</t>
  </si>
  <si>
    <t>Restüberschuss/verbleibendes Manko</t>
  </si>
  <si>
    <t>Überschuss der Kinder aus Erwerbseinkommen</t>
  </si>
  <si>
    <t>Betreuungsbedarf korrigiert (Sonderfälle)</t>
  </si>
  <si>
    <t>Beteiligung am Überschuss (absolut)</t>
  </si>
  <si>
    <t>Beteiligung am Überschuss (relativ)</t>
  </si>
  <si>
    <t>Überschuss/Manko</t>
  </si>
  <si>
    <t>Version 2.5.3</t>
  </si>
  <si>
    <t>Total (inkl. Kinderzulagen)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</si>
</sst>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Fr.&quot;\ #,##0.00"/>
    <numFmt numFmtId="165" formatCode="0.0%"/>
    <numFmt numFmtId="166" formatCode="0.0"/>
    <numFmt numFmtId="167" formatCode="&quot;Fr.&quot;\ #,##0"/>
  </numFmts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4.9989318521683403E-2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i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3F3F3F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</patternFill>
    </fill>
    <fill>
      <patternFill patternType="solid">
        <fgColor rgb="FFFF00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5078C8"/>
        <bgColor indexed="64"/>
      </patternFill>
    </fill>
    <fill>
      <patternFill patternType="solid">
        <fgColor rgb="FF7D64B4"/>
        <bgColor indexed="64"/>
      </patternFill>
    </fill>
    <fill>
      <patternFill patternType="solid">
        <fgColor rgb="FF3CA0C8"/>
        <bgColor indexed="64"/>
      </patternFill>
    </fill>
    <fill>
      <patternFill patternType="solid">
        <fgColor rgb="FF78A0F0"/>
        <bgColor indexed="64"/>
      </patternFill>
    </fill>
    <fill>
      <patternFill patternType="darkUp">
        <fgColor rgb="FF7D64B4"/>
        <bgColor rgb="FF78A0F0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</borders>
  <cellStyleXfs count="278">
    <xf numFmtId="0" fontId="0" fillId="0" borderId="0"/>
    <xf numFmtId="0" fontId="4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4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NumberFormat="1" applyFont="1" applyProtection="1">
      <protection locked="0"/>
    </xf>
    <xf numFmtId="0" fontId="0" fillId="0" borderId="0" xfId="0" applyProtection="1"/>
    <xf numFmtId="164" fontId="0" fillId="5" borderId="3" xfId="0" applyNumberFormat="1" applyFill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164" fontId="0" fillId="5" borderId="20" xfId="0" applyNumberFormat="1" applyFill="1" applyBorder="1" applyProtection="1">
      <protection locked="0"/>
    </xf>
    <xf numFmtId="0" fontId="15" fillId="0" borderId="0" xfId="0" applyFont="1"/>
    <xf numFmtId="164" fontId="0" fillId="5" borderId="28" xfId="0" applyNumberFormat="1" applyFill="1" applyBorder="1" applyProtection="1">
      <protection locked="0"/>
    </xf>
    <xf numFmtId="164" fontId="3" fillId="11" borderId="18" xfId="2" applyNumberFormat="1" applyFill="1" applyBorder="1" applyAlignment="1" applyProtection="1">
      <alignment horizontal="right"/>
      <protection locked="0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164" fontId="3" fillId="0" borderId="0" xfId="0" applyNumberFormat="1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hidden="1"/>
    </xf>
    <xf numFmtId="16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right"/>
      <protection hidden="1"/>
    </xf>
    <xf numFmtId="164" fontId="17" fillId="0" borderId="2" xfId="1" applyNumberFormat="1" applyFont="1" applyFill="1" applyBorder="1" applyAlignment="1" applyProtection="1">
      <alignment horizontal="left"/>
      <protection hidden="1"/>
    </xf>
    <xf numFmtId="164" fontId="16" fillId="0" borderId="21" xfId="0" applyNumberFormat="1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hidden="1"/>
    </xf>
    <xf numFmtId="164" fontId="15" fillId="0" borderId="0" xfId="0" applyNumberFormat="1" applyFont="1" applyBorder="1" applyAlignment="1" applyProtection="1">
      <alignment horizontal="right"/>
      <protection hidden="1"/>
    </xf>
    <xf numFmtId="0" fontId="17" fillId="0" borderId="2" xfId="1" applyFont="1" applyFill="1" applyBorder="1" applyAlignment="1" applyProtection="1">
      <alignment horizontal="left"/>
      <protection hidden="1"/>
    </xf>
    <xf numFmtId="0" fontId="16" fillId="0" borderId="25" xfId="0" applyFont="1" applyBorder="1" applyProtection="1">
      <protection hidden="1"/>
    </xf>
    <xf numFmtId="164" fontId="16" fillId="0" borderId="25" xfId="0" applyNumberFormat="1" applyFont="1" applyBorder="1" applyAlignment="1" applyProtection="1">
      <alignment horizontal="right"/>
      <protection hidden="1"/>
    </xf>
    <xf numFmtId="164" fontId="16" fillId="0" borderId="16" xfId="0" applyNumberFormat="1" applyFont="1" applyBorder="1" applyAlignment="1" applyProtection="1">
      <alignment horizontal="right"/>
      <protection hidden="1"/>
    </xf>
    <xf numFmtId="164" fontId="16" fillId="0" borderId="22" xfId="0" applyNumberFormat="1" applyFont="1" applyBorder="1" applyAlignment="1" applyProtection="1">
      <alignment horizontal="right"/>
      <protection hidden="1"/>
    </xf>
    <xf numFmtId="0" fontId="16" fillId="0" borderId="26" xfId="0" applyFont="1" applyBorder="1" applyProtection="1">
      <protection hidden="1"/>
    </xf>
    <xf numFmtId="164" fontId="16" fillId="0" borderId="26" xfId="0" applyNumberFormat="1" applyFont="1" applyBorder="1" applyAlignment="1" applyProtection="1">
      <alignment horizontal="right"/>
      <protection hidden="1"/>
    </xf>
    <xf numFmtId="164" fontId="16" fillId="0" borderId="0" xfId="0" applyNumberFormat="1" applyFont="1" applyBorder="1" applyAlignment="1" applyProtection="1">
      <alignment horizontal="right"/>
      <protection hidden="1"/>
    </xf>
    <xf numFmtId="164" fontId="16" fillId="0" borderId="23" xfId="0" applyNumberFormat="1" applyFont="1" applyBorder="1" applyAlignment="1" applyProtection="1">
      <alignment horizontal="right"/>
      <protection hidden="1"/>
    </xf>
    <xf numFmtId="0" fontId="16" fillId="0" borderId="27" xfId="0" applyFont="1" applyBorder="1" applyProtection="1">
      <protection hidden="1"/>
    </xf>
    <xf numFmtId="164" fontId="16" fillId="0" borderId="27" xfId="0" applyNumberFormat="1" applyFont="1" applyBorder="1" applyAlignment="1" applyProtection="1">
      <alignment horizontal="right"/>
      <protection hidden="1"/>
    </xf>
    <xf numFmtId="164" fontId="16" fillId="0" borderId="13" xfId="0" applyNumberFormat="1" applyFont="1" applyBorder="1" applyAlignment="1" applyProtection="1">
      <alignment horizontal="right"/>
      <protection hidden="1"/>
    </xf>
    <xf numFmtId="164" fontId="16" fillId="0" borderId="24" xfId="0" applyNumberFormat="1" applyFont="1" applyBorder="1" applyAlignment="1" applyProtection="1">
      <alignment horizontal="right"/>
      <protection hidden="1"/>
    </xf>
    <xf numFmtId="0" fontId="16" fillId="0" borderId="21" xfId="0" applyFont="1" applyBorder="1" applyProtection="1">
      <protection hidden="1"/>
    </xf>
    <xf numFmtId="164" fontId="16" fillId="0" borderId="34" xfId="0" applyNumberFormat="1" applyFont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4" fillId="0" borderId="0" xfId="0" applyFont="1" applyAlignment="1" applyProtection="1">
      <alignment vertical="top"/>
      <protection hidden="1"/>
    </xf>
    <xf numFmtId="0" fontId="7" fillId="0" borderId="0" xfId="0" applyNumberFormat="1" applyFont="1" applyProtection="1">
      <protection hidden="1"/>
    </xf>
    <xf numFmtId="0" fontId="5" fillId="11" borderId="18" xfId="2" applyNumberFormat="1" applyFont="1" applyFill="1" applyBorder="1" applyAlignment="1" applyProtection="1">
      <protection locked="0"/>
    </xf>
    <xf numFmtId="0" fontId="3" fillId="11" borderId="18" xfId="2" applyNumberFormat="1" applyFill="1" applyBorder="1" applyProtection="1">
      <protection locked="0"/>
    </xf>
    <xf numFmtId="0" fontId="3" fillId="11" borderId="18" xfId="2" applyNumberFormat="1" applyFont="1" applyFill="1" applyBorder="1" applyAlignment="1" applyProtection="1">
      <protection locked="0"/>
    </xf>
    <xf numFmtId="164" fontId="3" fillId="13" borderId="18" xfId="4" applyNumberFormat="1" applyFill="1" applyBorder="1" applyAlignment="1" applyProtection="1">
      <alignment horizontal="right"/>
      <protection locked="0"/>
    </xf>
    <xf numFmtId="0" fontId="3" fillId="13" borderId="18" xfId="4" applyNumberFormat="1" applyFill="1" applyBorder="1" applyAlignment="1" applyProtection="1">
      <protection locked="0"/>
    </xf>
    <xf numFmtId="0" fontId="3" fillId="12" borderId="18" xfId="3" applyFill="1" applyBorder="1" applyProtection="1">
      <protection locked="0"/>
    </xf>
    <xf numFmtId="0" fontId="3" fillId="11" borderId="18" xfId="2" applyNumberFormat="1" applyFill="1" applyBorder="1" applyAlignment="1" applyProtection="1">
      <alignment horizontal="right"/>
      <protection locked="0"/>
    </xf>
    <xf numFmtId="165" fontId="3" fillId="12" borderId="18" xfId="3" applyNumberFormat="1" applyFill="1" applyBorder="1" applyProtection="1">
      <protection locked="0"/>
    </xf>
    <xf numFmtId="164" fontId="3" fillId="12" borderId="18" xfId="3" applyNumberFormat="1" applyFill="1" applyBorder="1" applyProtection="1">
      <protection locked="0"/>
    </xf>
    <xf numFmtId="164" fontId="3" fillId="13" borderId="36" xfId="4" applyNumberFormat="1" applyFill="1" applyBorder="1" applyAlignment="1" applyProtection="1">
      <alignment horizontal="right"/>
      <protection locked="0"/>
    </xf>
    <xf numFmtId="164" fontId="3" fillId="13" borderId="38" xfId="4" applyNumberFormat="1" applyFill="1" applyBorder="1" applyAlignment="1" applyProtection="1">
      <alignment horizontal="right"/>
      <protection locked="0"/>
    </xf>
    <xf numFmtId="0" fontId="3" fillId="13" borderId="38" xfId="4" applyNumberFormat="1" applyFill="1" applyBorder="1" applyAlignment="1" applyProtection="1">
      <protection locked="0"/>
    </xf>
    <xf numFmtId="164" fontId="3" fillId="13" borderId="39" xfId="4" applyNumberFormat="1" applyFill="1" applyBorder="1" applyProtection="1">
      <protection locked="0"/>
    </xf>
    <xf numFmtId="164" fontId="3" fillId="13" borderId="40" xfId="4" applyNumberFormat="1" applyFill="1" applyBorder="1" applyAlignment="1" applyProtection="1">
      <alignment horizontal="right"/>
      <protection locked="0"/>
    </xf>
    <xf numFmtId="0" fontId="3" fillId="13" borderId="40" xfId="4" applyNumberFormat="1" applyFill="1" applyBorder="1" applyAlignment="1" applyProtection="1">
      <protection locked="0"/>
    </xf>
    <xf numFmtId="164" fontId="3" fillId="13" borderId="41" xfId="4" applyNumberFormat="1" applyFill="1" applyBorder="1" applyAlignment="1" applyProtection="1">
      <alignment horizontal="right"/>
      <protection locked="0"/>
    </xf>
    <xf numFmtId="0" fontId="3" fillId="13" borderId="39" xfId="4" applyFill="1" applyBorder="1" applyProtection="1">
      <protection locked="0"/>
    </xf>
    <xf numFmtId="0" fontId="3" fillId="13" borderId="41" xfId="4" applyFill="1" applyBorder="1" applyProtection="1">
      <protection locked="0"/>
    </xf>
    <xf numFmtId="9" fontId="3" fillId="12" borderId="39" xfId="3" applyNumberFormat="1" applyFill="1" applyBorder="1" applyAlignment="1" applyProtection="1">
      <protection locked="0"/>
    </xf>
    <xf numFmtId="0" fontId="3" fillId="12" borderId="36" xfId="3" applyFill="1" applyBorder="1" applyProtection="1">
      <protection locked="0"/>
    </xf>
    <xf numFmtId="0" fontId="3" fillId="12" borderId="39" xfId="3" applyFill="1" applyBorder="1" applyProtection="1">
      <protection locked="0"/>
    </xf>
    <xf numFmtId="9" fontId="3" fillId="12" borderId="38" xfId="3" applyNumberFormat="1" applyFill="1" applyBorder="1" applyProtection="1">
      <protection locked="0"/>
    </xf>
    <xf numFmtId="9" fontId="3" fillId="12" borderId="39" xfId="3" applyNumberFormat="1" applyFill="1" applyBorder="1" applyProtection="1">
      <protection locked="0"/>
    </xf>
    <xf numFmtId="0" fontId="3" fillId="14" borderId="18" xfId="2" applyNumberFormat="1" applyFill="1" applyBorder="1" applyProtection="1">
      <protection locked="0"/>
    </xf>
    <xf numFmtId="0" fontId="3" fillId="14" borderId="18" xfId="2" applyNumberFormat="1" applyFont="1" applyFill="1" applyBorder="1" applyAlignment="1" applyProtection="1">
      <protection locked="0"/>
    </xf>
    <xf numFmtId="165" fontId="3" fillId="14" borderId="18" xfId="2" applyNumberFormat="1" applyFill="1" applyBorder="1" applyProtection="1">
      <protection locked="0"/>
    </xf>
    <xf numFmtId="0" fontId="1" fillId="0" borderId="0" xfId="0" applyFont="1" applyProtection="1">
      <protection hidden="1"/>
    </xf>
    <xf numFmtId="0" fontId="5" fillId="11" borderId="18" xfId="2" applyNumberFormat="1" applyFont="1" applyFill="1" applyBorder="1" applyAlignment="1" applyProtection="1">
      <protection hidden="1"/>
    </xf>
    <xf numFmtId="0" fontId="1" fillId="0" borderId="0" xfId="0" applyNumberFormat="1" applyFont="1" applyAlignment="1" applyProtection="1"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7" fillId="0" borderId="0" xfId="2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9" fontId="3" fillId="0" borderId="0" xfId="0" applyNumberFormat="1" applyFont="1" applyProtection="1">
      <protection hidden="1"/>
    </xf>
    <xf numFmtId="0" fontId="1" fillId="0" borderId="0" xfId="0" applyNumberFormat="1" applyFont="1" applyProtection="1">
      <protection hidden="1"/>
    </xf>
    <xf numFmtId="0" fontId="3" fillId="11" borderId="18" xfId="2" applyNumberFormat="1" applyFill="1" applyBorder="1" applyProtection="1">
      <protection hidden="1"/>
    </xf>
    <xf numFmtId="0" fontId="3" fillId="14" borderId="18" xfId="2" applyNumberFormat="1" applyFill="1" applyBorder="1" applyProtection="1">
      <protection hidden="1"/>
    </xf>
    <xf numFmtId="0" fontId="3" fillId="11" borderId="18" xfId="2" applyNumberFormat="1" applyFill="1" applyBorder="1" applyAlignment="1" applyProtection="1">
      <alignment horizontal="right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165" fontId="3" fillId="14" borderId="18" xfId="2" applyNumberFormat="1" applyFill="1" applyBorder="1" applyProtection="1">
      <protection hidden="1"/>
    </xf>
    <xf numFmtId="165" fontId="7" fillId="0" borderId="0" xfId="0" applyNumberFormat="1" applyFont="1" applyProtection="1">
      <protection hidden="1"/>
    </xf>
    <xf numFmtId="165" fontId="3" fillId="12" borderId="18" xfId="3" applyNumberFormat="1" applyFill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/>
      <protection hidden="1"/>
    </xf>
    <xf numFmtId="1" fontId="3" fillId="0" borderId="0" xfId="0" applyNumberFormat="1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1" applyFont="1" applyFill="1" applyBorder="1" applyAlignment="1" applyProtection="1">
      <protection hidden="1"/>
    </xf>
    <xf numFmtId="0" fontId="20" fillId="0" borderId="35" xfId="0" applyFont="1" applyBorder="1" applyProtection="1">
      <protection hidden="1"/>
    </xf>
    <xf numFmtId="0" fontId="3" fillId="12" borderId="40" xfId="3" applyFill="1" applyBorder="1" applyProtection="1">
      <protection hidden="1"/>
    </xf>
    <xf numFmtId="0" fontId="3" fillId="12" borderId="41" xfId="3" applyFill="1" applyBorder="1" applyProtection="1">
      <protection hidden="1"/>
    </xf>
    <xf numFmtId="9" fontId="3" fillId="0" borderId="0" xfId="0" applyNumberFormat="1" applyFont="1" applyAlignment="1" applyProtection="1">
      <alignment horizontal="right"/>
      <protection hidden="1"/>
    </xf>
    <xf numFmtId="164" fontId="3" fillId="13" borderId="40" xfId="4" applyNumberFormat="1" applyFill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0" fontId="20" fillId="0" borderId="0" xfId="0" applyNumberFormat="1" applyFont="1" applyBorder="1" applyAlignment="1" applyProtection="1">
      <protection hidden="1"/>
    </xf>
    <xf numFmtId="0" fontId="3" fillId="13" borderId="40" xfId="4" applyNumberFormat="1" applyFill="1" applyBorder="1" applyAlignment="1" applyProtection="1">
      <protection hidden="1"/>
    </xf>
    <xf numFmtId="164" fontId="3" fillId="13" borderId="41" xfId="4" applyNumberFormat="1" applyFill="1" applyBorder="1" applyAlignment="1" applyProtection="1">
      <alignment horizontal="right"/>
      <protection hidden="1"/>
    </xf>
    <xf numFmtId="0" fontId="20" fillId="0" borderId="37" xfId="0" applyFont="1" applyBorder="1" applyProtection="1">
      <protection hidden="1"/>
    </xf>
    <xf numFmtId="9" fontId="3" fillId="12" borderId="38" xfId="3" applyNumberFormat="1" applyFill="1" applyBorder="1" applyProtection="1">
      <protection hidden="1"/>
    </xf>
    <xf numFmtId="9" fontId="3" fillId="12" borderId="39" xfId="3" applyNumberFormat="1" applyFill="1" applyBorder="1" applyProtection="1">
      <protection hidden="1"/>
    </xf>
    <xf numFmtId="164" fontId="3" fillId="13" borderId="18" xfId="4" applyNumberFormat="1" applyFill="1" applyBorder="1" applyAlignment="1" applyProtection="1">
      <alignment horizontal="right"/>
      <protection hidden="1"/>
    </xf>
    <xf numFmtId="0" fontId="3" fillId="13" borderId="18" xfId="4" applyNumberFormat="1" applyFill="1" applyBorder="1" applyAlignment="1" applyProtection="1">
      <protection hidden="1"/>
    </xf>
    <xf numFmtId="164" fontId="3" fillId="13" borderId="36" xfId="4" applyNumberFormat="1" applyFill="1" applyBorder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64" fontId="3" fillId="13" borderId="38" xfId="4" applyNumberFormat="1" applyFill="1" applyBorder="1" applyAlignment="1" applyProtection="1">
      <alignment horizontal="right"/>
      <protection hidden="1"/>
    </xf>
    <xf numFmtId="164" fontId="3" fillId="0" borderId="13" xfId="0" applyNumberFormat="1" applyFont="1" applyBorder="1" applyAlignment="1" applyProtection="1">
      <alignment vertical="center"/>
      <protection hidden="1"/>
    </xf>
    <xf numFmtId="0" fontId="20" fillId="0" borderId="13" xfId="0" applyNumberFormat="1" applyFont="1" applyBorder="1" applyAlignment="1" applyProtection="1">
      <protection hidden="1"/>
    </xf>
    <xf numFmtId="0" fontId="3" fillId="13" borderId="38" xfId="4" applyNumberFormat="1" applyFill="1" applyBorder="1" applyAlignment="1" applyProtection="1">
      <protection hidden="1"/>
    </xf>
    <xf numFmtId="164" fontId="3" fillId="13" borderId="39" xfId="4" applyNumberFormat="1" applyFill="1" applyBorder="1" applyProtection="1">
      <protection hidden="1"/>
    </xf>
    <xf numFmtId="0" fontId="0" fillId="0" borderId="0" xfId="0" applyAlignment="1" applyProtection="1">
      <protection hidden="1"/>
    </xf>
    <xf numFmtId="167" fontId="3" fillId="0" borderId="0" xfId="0" applyNumberFormat="1" applyFont="1" applyAlignment="1" applyProtection="1">
      <alignment horizontal="right"/>
      <protection hidden="1"/>
    </xf>
    <xf numFmtId="0" fontId="3" fillId="12" borderId="39" xfId="3" applyFill="1" applyBorder="1" applyProtection="1">
      <protection hidden="1"/>
    </xf>
    <xf numFmtId="0" fontId="3" fillId="13" borderId="41" xfId="4" applyFill="1" applyBorder="1" applyProtection="1">
      <protection hidden="1"/>
    </xf>
    <xf numFmtId="0" fontId="3" fillId="13" borderId="39" xfId="4" applyFill="1" applyBorder="1" applyProtection="1">
      <protection hidden="1"/>
    </xf>
    <xf numFmtId="9" fontId="3" fillId="12" borderId="45" xfId="3" applyNumberFormat="1" applyFill="1" applyBorder="1" applyAlignment="1" applyProtection="1">
      <protection hidden="1"/>
    </xf>
    <xf numFmtId="1" fontId="0" fillId="0" borderId="0" xfId="0" applyNumberFormat="1" applyAlignment="1" applyProtection="1">
      <alignment horizontal="right"/>
      <protection hidden="1"/>
    </xf>
    <xf numFmtId="164" fontId="0" fillId="5" borderId="3" xfId="0" applyNumberFormat="1" applyFill="1" applyBorder="1" applyProtection="1">
      <protection hidden="1"/>
    </xf>
    <xf numFmtId="164" fontId="4" fillId="2" borderId="1" xfId="1" applyNumberFormat="1" applyProtection="1">
      <protection hidden="1"/>
    </xf>
    <xf numFmtId="0" fontId="0" fillId="0" borderId="0" xfId="0" applyFill="1" applyBorder="1" applyProtection="1">
      <protection hidden="1"/>
    </xf>
    <xf numFmtId="0" fontId="0" fillId="0" borderId="19" xfId="0" applyBorder="1" applyAlignment="1" applyProtection="1">
      <alignment vertical="center"/>
      <protection hidden="1"/>
    </xf>
    <xf numFmtId="0" fontId="4" fillId="2" borderId="1" xfId="1" applyProtection="1"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164" fontId="0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Alignment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1" fillId="0" borderId="0" xfId="0" applyFont="1" applyFill="1" applyBorder="1" applyProtection="1">
      <protection hidden="1"/>
    </xf>
    <xf numFmtId="164" fontId="7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164" fontId="14" fillId="0" borderId="0" xfId="0" applyNumberFormat="1" applyFont="1" applyProtection="1">
      <protection hidden="1"/>
    </xf>
    <xf numFmtId="3" fontId="7" fillId="0" borderId="0" xfId="0" applyNumberFormat="1" applyFont="1" applyProtection="1">
      <protection hidden="1"/>
    </xf>
    <xf numFmtId="164" fontId="3" fillId="0" borderId="0" xfId="0" applyNumberFormat="1" applyFont="1" applyFill="1" applyProtection="1">
      <protection hidden="1"/>
    </xf>
    <xf numFmtId="164" fontId="7" fillId="0" borderId="0" xfId="0" applyNumberFormat="1" applyFont="1" applyAlignment="1" applyProtection="1">
      <protection hidden="1"/>
    </xf>
    <xf numFmtId="0" fontId="14" fillId="0" borderId="0" xfId="0" applyNumberFormat="1" applyFont="1" applyProtection="1">
      <protection hidden="1"/>
    </xf>
    <xf numFmtId="164" fontId="7" fillId="0" borderId="0" xfId="0" applyNumberFormat="1" applyFont="1" applyFill="1" applyProtection="1">
      <protection hidden="1"/>
    </xf>
    <xf numFmtId="164" fontId="14" fillId="0" borderId="0" xfId="0" applyNumberFormat="1" applyFont="1" applyFill="1" applyProtection="1">
      <protection hidden="1"/>
    </xf>
    <xf numFmtId="164" fontId="0" fillId="0" borderId="0" xfId="0" applyNumberFormat="1" applyFont="1" applyFill="1" applyProtection="1">
      <protection hidden="1"/>
    </xf>
    <xf numFmtId="0" fontId="6" fillId="0" borderId="0" xfId="0" applyFont="1" applyProtection="1">
      <protection hidden="1"/>
    </xf>
    <xf numFmtId="0" fontId="0" fillId="0" borderId="0" xfId="0" applyFont="1" applyFill="1" applyBorder="1" applyProtection="1">
      <protection hidden="1"/>
    </xf>
    <xf numFmtId="164" fontId="3" fillId="11" borderId="18" xfId="2" applyNumberFormat="1" applyFill="1" applyBorder="1" applyAlignment="1" applyProtection="1">
      <alignment horizontal="right"/>
      <protection hidden="1"/>
    </xf>
    <xf numFmtId="164" fontId="3" fillId="12" borderId="18" xfId="3" applyNumberFormat="1" applyFill="1" applyBorder="1" applyProtection="1">
      <protection hidden="1"/>
    </xf>
    <xf numFmtId="165" fontId="0" fillId="0" borderId="0" xfId="0" applyNumberFormat="1" applyProtection="1">
      <protection hidden="1"/>
    </xf>
    <xf numFmtId="166" fontId="3" fillId="0" borderId="0" xfId="0" applyNumberFormat="1" applyFont="1" applyProtection="1">
      <protection hidden="1"/>
    </xf>
    <xf numFmtId="0" fontId="4" fillId="2" borderId="4" xfId="1" applyBorder="1" applyAlignment="1" applyProtection="1">
      <protection hidden="1"/>
    </xf>
    <xf numFmtId="164" fontId="3" fillId="0" borderId="5" xfId="0" applyNumberFormat="1" applyFont="1" applyBorder="1" applyProtection="1">
      <protection hidden="1"/>
    </xf>
    <xf numFmtId="164" fontId="0" fillId="0" borderId="5" xfId="0" applyNumberFormat="1" applyBorder="1" applyProtection="1">
      <protection hidden="1"/>
    </xf>
    <xf numFmtId="164" fontId="0" fillId="0" borderId="6" xfId="0" applyNumberFormat="1" applyBorder="1" applyProtection="1">
      <protection hidden="1"/>
    </xf>
    <xf numFmtId="0" fontId="4" fillId="2" borderId="7" xfId="1" applyBorder="1" applyAlignment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164" fontId="0" fillId="0" borderId="0" xfId="0" applyNumberFormat="1" applyBorder="1" applyProtection="1">
      <protection hidden="1"/>
    </xf>
    <xf numFmtId="164" fontId="0" fillId="0" borderId="8" xfId="0" applyNumberFormat="1" applyBorder="1" applyProtection="1">
      <protection hidden="1"/>
    </xf>
    <xf numFmtId="164" fontId="0" fillId="0" borderId="0" xfId="0" applyNumberFormat="1" applyFill="1" applyBorder="1" applyProtection="1">
      <protection hidden="1"/>
    </xf>
    <xf numFmtId="164" fontId="3" fillId="0" borderId="8" xfId="0" applyNumberFormat="1" applyFont="1" applyFill="1" applyBorder="1" applyProtection="1">
      <protection hidden="1"/>
    </xf>
    <xf numFmtId="0" fontId="4" fillId="2" borderId="12" xfId="1" applyBorder="1" applyAlignment="1" applyProtection="1">
      <protection hidden="1"/>
    </xf>
    <xf numFmtId="164" fontId="3" fillId="0" borderId="13" xfId="0" applyNumberFormat="1" applyFont="1" applyBorder="1" applyProtection="1">
      <protection hidden="1"/>
    </xf>
    <xf numFmtId="164" fontId="0" fillId="0" borderId="13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4" fontId="3" fillId="0" borderId="8" xfId="0" applyNumberFormat="1" applyFon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4" fillId="2" borderId="15" xfId="1" applyBorder="1" applyAlignment="1" applyProtection="1">
      <protection hidden="1"/>
    </xf>
    <xf numFmtId="164" fontId="3" fillId="0" borderId="16" xfId="0" applyNumberFormat="1" applyFont="1" applyBorder="1" applyProtection="1">
      <protection hidden="1"/>
    </xf>
    <xf numFmtId="164" fontId="0" fillId="0" borderId="16" xfId="0" applyNumberFormat="1" applyBorder="1" applyProtection="1">
      <protection hidden="1"/>
    </xf>
    <xf numFmtId="164" fontId="0" fillId="0" borderId="17" xfId="0" applyNumberFormat="1" applyBorder="1" applyProtection="1">
      <protection hidden="1"/>
    </xf>
    <xf numFmtId="0" fontId="4" fillId="2" borderId="7" xfId="1" applyBorder="1" applyProtection="1">
      <protection hidden="1"/>
    </xf>
    <xf numFmtId="0" fontId="4" fillId="2" borderId="29" xfId="1" applyBorder="1" applyProtection="1">
      <protection hidden="1"/>
    </xf>
    <xf numFmtId="0" fontId="4" fillId="2" borderId="15" xfId="1" applyBorder="1" applyProtection="1">
      <protection hidden="1"/>
    </xf>
    <xf numFmtId="164" fontId="3" fillId="0" borderId="17" xfId="0" applyNumberFormat="1" applyFont="1" applyBorder="1" applyProtection="1">
      <protection hidden="1"/>
    </xf>
    <xf numFmtId="0" fontId="4" fillId="2" borderId="9" xfId="1" applyBorder="1" applyProtection="1">
      <protection hidden="1"/>
    </xf>
    <xf numFmtId="164" fontId="0" fillId="0" borderId="10" xfId="0" applyNumberForma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1" xfId="0" applyNumberFormat="1" applyFont="1" applyBorder="1" applyProtection="1">
      <protection hidden="1"/>
    </xf>
    <xf numFmtId="0" fontId="4" fillId="2" borderId="32" xfId="1" applyBorder="1" applyProtection="1">
      <protection hidden="1"/>
    </xf>
    <xf numFmtId="164" fontId="0" fillId="0" borderId="30" xfId="0" applyNumberFormat="1" applyBorder="1" applyProtection="1">
      <protection hidden="1"/>
    </xf>
    <xf numFmtId="164" fontId="0" fillId="0" borderId="31" xfId="0" applyNumberFormat="1" applyBorder="1" applyProtection="1">
      <protection hidden="1"/>
    </xf>
    <xf numFmtId="0" fontId="4" fillId="2" borderId="33" xfId="1" applyBorder="1" applyProtection="1">
      <protection hidden="1"/>
    </xf>
    <xf numFmtId="0" fontId="4" fillId="0" borderId="0" xfId="1" applyFill="1" applyBorder="1" applyProtection="1">
      <protection hidden="1"/>
    </xf>
    <xf numFmtId="0" fontId="5" fillId="7" borderId="0" xfId="0" applyFont="1" applyFill="1" applyProtection="1">
      <protection hidden="1"/>
    </xf>
    <xf numFmtId="164" fontId="0" fillId="0" borderId="3" xfId="0" applyNumberFormat="1" applyFill="1" applyBorder="1" applyProtection="1">
      <protection hidden="1"/>
    </xf>
    <xf numFmtId="164" fontId="3" fillId="0" borderId="3" xfId="0" applyNumberFormat="1" applyFont="1" applyFill="1" applyBorder="1" applyProtection="1">
      <protection hidden="1"/>
    </xf>
    <xf numFmtId="1" fontId="3" fillId="0" borderId="0" xfId="123" applyNumberFormat="1" applyFont="1" applyFill="1" applyProtection="1">
      <protection hidden="1"/>
    </xf>
    <xf numFmtId="1" fontId="3" fillId="0" borderId="0" xfId="125" applyNumberFormat="1" applyFont="1" applyFill="1" applyProtection="1">
      <protection hidden="1"/>
    </xf>
    <xf numFmtId="1" fontId="3" fillId="0" borderId="0" xfId="124" applyNumberFormat="1" applyFont="1" applyFill="1" applyProtection="1">
      <protection hidden="1"/>
    </xf>
    <xf numFmtId="0" fontId="3" fillId="0" borderId="0" xfId="123" applyFont="1" applyFill="1" applyProtection="1">
      <protection hidden="1"/>
    </xf>
    <xf numFmtId="0" fontId="3" fillId="0" borderId="0" xfId="124" applyFont="1" applyFill="1" applyProtection="1">
      <protection hidden="1"/>
    </xf>
    <xf numFmtId="0" fontId="3" fillId="0" borderId="0" xfId="125" applyFont="1" applyFill="1" applyProtection="1">
      <protection hidden="1"/>
    </xf>
    <xf numFmtId="0" fontId="15" fillId="0" borderId="0" xfId="0" applyFont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64" fontId="3" fillId="11" borderId="18" xfId="2" applyNumberFormat="1" applyFill="1" applyBorder="1" applyProtection="1">
      <protection locked="0"/>
    </xf>
    <xf numFmtId="164" fontId="3" fillId="14" borderId="18" xfId="2" applyNumberFormat="1" applyFill="1" applyBorder="1" applyProtection="1">
      <protection locked="0"/>
    </xf>
    <xf numFmtId="164" fontId="3" fillId="11" borderId="18" xfId="2" applyNumberFormat="1" applyFill="1" applyBorder="1" applyProtection="1">
      <protection hidden="1"/>
    </xf>
    <xf numFmtId="164" fontId="3" fillId="14" borderId="18" xfId="2" applyNumberFormat="1" applyFill="1" applyBorder="1" applyProtection="1">
      <protection hidden="1"/>
    </xf>
    <xf numFmtId="165" fontId="3" fillId="11" borderId="18" xfId="2" applyNumberFormat="1" applyFill="1" applyBorder="1" applyProtection="1">
      <protection locked="0"/>
    </xf>
    <xf numFmtId="165" fontId="3" fillId="11" borderId="18" xfId="2" applyNumberFormat="1" applyFill="1" applyBorder="1" applyProtection="1">
      <protection hidden="1"/>
    </xf>
    <xf numFmtId="165" fontId="3" fillId="0" borderId="0" xfId="0" applyNumberFormat="1" applyFont="1" applyProtection="1">
      <protection hidden="1"/>
    </xf>
    <xf numFmtId="165" fontId="1" fillId="0" borderId="21" xfId="0" applyNumberFormat="1" applyFont="1" applyBorder="1" applyProtection="1">
      <protection hidden="1"/>
    </xf>
    <xf numFmtId="164" fontId="0" fillId="5" borderId="28" xfId="0" applyNumberFormat="1" applyFill="1" applyBorder="1" applyProtection="1">
      <protection hidden="1"/>
    </xf>
    <xf numFmtId="164" fontId="0" fillId="5" borderId="48" xfId="0" applyNumberFormat="1" applyFill="1" applyBorder="1" applyProtection="1">
      <protection hidden="1"/>
    </xf>
    <xf numFmtId="164" fontId="0" fillId="5" borderId="48" xfId="0" applyNumberFormat="1" applyFill="1" applyBorder="1" applyProtection="1">
      <protection locked="0"/>
    </xf>
    <xf numFmtId="164" fontId="0" fillId="5" borderId="50" xfId="0" applyNumberFormat="1" applyFill="1" applyBorder="1" applyProtection="1">
      <protection locked="0"/>
    </xf>
    <xf numFmtId="164" fontId="0" fillId="5" borderId="50" xfId="0" applyNumberFormat="1" applyFill="1" applyBorder="1" applyProtection="1">
      <protection hidden="1"/>
    </xf>
    <xf numFmtId="165" fontId="3" fillId="15" borderId="47" xfId="2" applyNumberFormat="1" applyFill="1" applyBorder="1" applyProtection="1">
      <protection locked="0"/>
    </xf>
    <xf numFmtId="165" fontId="3" fillId="15" borderId="47" xfId="2" applyNumberFormat="1" applyFill="1" applyBorder="1" applyProtection="1">
      <protection hidden="1"/>
    </xf>
    <xf numFmtId="165" fontId="3" fillId="15" borderId="18" xfId="2" applyNumberFormat="1" applyFill="1" applyBorder="1" applyProtection="1">
      <protection hidden="1"/>
    </xf>
    <xf numFmtId="165" fontId="3" fillId="12" borderId="18" xfId="0" applyNumberFormat="1" applyFont="1" applyFill="1" applyBorder="1" applyProtection="1">
      <protection hidden="1"/>
    </xf>
    <xf numFmtId="164" fontId="3" fillId="15" borderId="18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9" fontId="3" fillId="12" borderId="18" xfId="0" applyNumberFormat="1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8" fillId="0" borderId="3" xfId="0" applyNumberFormat="1" applyFont="1" applyFill="1" applyBorder="1" applyProtection="1"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164" fontId="4" fillId="2" borderId="1" xfId="1" applyNumberFormat="1" applyBorder="1" applyProtection="1">
      <protection hidden="1"/>
    </xf>
    <xf numFmtId="165" fontId="3" fillId="0" borderId="0" xfId="0" applyNumberFormat="1" applyFont="1" applyAlignment="1" applyProtection="1">
      <protection hidden="1"/>
    </xf>
    <xf numFmtId="164" fontId="3" fillId="15" borderId="18" xfId="0" applyNumberFormat="1" applyFont="1" applyFill="1" applyBorder="1" applyProtection="1">
      <protection locked="0"/>
    </xf>
    <xf numFmtId="0" fontId="3" fillId="0" borderId="0" xfId="0" applyFont="1"/>
    <xf numFmtId="0" fontId="3" fillId="0" borderId="0" xfId="0" applyNumberFormat="1" applyFont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20" fillId="0" borderId="35" xfId="0" applyNumberFormat="1" applyFont="1" applyBorder="1" applyAlignment="1" applyProtection="1">
      <alignment horizontal="left"/>
      <protection hidden="1"/>
    </xf>
    <xf numFmtId="0" fontId="20" fillId="0" borderId="0" xfId="0" applyNumberFormat="1" applyFont="1" applyBorder="1" applyAlignment="1" applyProtection="1">
      <alignment horizontal="left"/>
      <protection hidden="1"/>
    </xf>
    <xf numFmtId="0" fontId="20" fillId="0" borderId="37" xfId="0" applyFont="1" applyBorder="1" applyAlignment="1" applyProtection="1">
      <alignment horizontal="left"/>
      <protection hidden="1"/>
    </xf>
    <xf numFmtId="0" fontId="20" fillId="0" borderId="13" xfId="0" applyFont="1" applyBorder="1" applyAlignment="1" applyProtection="1">
      <alignment horizontal="left"/>
      <protection hidden="1"/>
    </xf>
    <xf numFmtId="0" fontId="3" fillId="11" borderId="18" xfId="2" applyFill="1" applyBorder="1" applyAlignment="1" applyProtection="1">
      <alignment horizontal="right"/>
      <protection locked="0"/>
    </xf>
    <xf numFmtId="0" fontId="20" fillId="0" borderId="35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/>
      <protection hidden="1"/>
    </xf>
    <xf numFmtId="164" fontId="3" fillId="13" borderId="49" xfId="4" applyNumberFormat="1" applyFill="1" applyBorder="1" applyAlignment="1" applyProtection="1">
      <alignment horizontal="center"/>
      <protection locked="0"/>
    </xf>
    <xf numFmtId="164" fontId="3" fillId="13" borderId="18" xfId="4" applyNumberFormat="1" applyFill="1" applyBorder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left"/>
      <protection hidden="1"/>
    </xf>
    <xf numFmtId="0" fontId="20" fillId="0" borderId="34" xfId="0" applyFont="1" applyBorder="1" applyAlignment="1" applyProtection="1">
      <alignment horizontal="left"/>
      <protection hidden="1"/>
    </xf>
    <xf numFmtId="0" fontId="20" fillId="0" borderId="46" xfId="0" applyFont="1" applyBorder="1" applyAlignment="1" applyProtection="1">
      <alignment horizontal="left"/>
      <protection hidden="1"/>
    </xf>
    <xf numFmtId="164" fontId="3" fillId="13" borderId="18" xfId="4" applyNumberFormat="1" applyFill="1" applyBorder="1" applyAlignment="1" applyProtection="1">
      <alignment horizontal="center"/>
      <protection hidden="1"/>
    </xf>
    <xf numFmtId="0" fontId="20" fillId="0" borderId="44" xfId="0" applyFont="1" applyBorder="1" applyAlignment="1" applyProtection="1">
      <alignment horizontal="left"/>
      <protection hidden="1"/>
    </xf>
    <xf numFmtId="0" fontId="3" fillId="11" borderId="18" xfId="2" applyFill="1" applyBorder="1" applyAlignment="1" applyProtection="1">
      <alignment horizontal="right"/>
      <protection hidden="1"/>
    </xf>
  </cellXfs>
  <cellStyles count="278">
    <cellStyle name="Akzent1" xfId="2" builtinId="29"/>
    <cellStyle name="Akzent4" xfId="3" builtinId="41"/>
    <cellStyle name="Akzent5" xfId="4" builtinId="45"/>
    <cellStyle name="Ausgabe" xfId="1" builtinId="2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Gut" xfId="123" builtinId="26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Neutral" xfId="125" builtinId="28"/>
    <cellStyle name="Schlecht" xfId="124" builtinId="27"/>
    <cellStyle name="Standard" xfId="0" builtinId="0"/>
  </cellStyles>
  <dxfs count="102">
    <dxf>
      <font>
        <b val="0"/>
        <i val="0"/>
        <color auto="1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</border>
    </dxf>
    <dxf>
      <border>
        <right style="thin">
          <color auto="1"/>
        </right>
        <vertical/>
        <horizontal/>
      </border>
    </dxf>
    <dxf>
      <font>
        <b/>
        <i val="0"/>
        <color auto="1"/>
      </font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auto="1"/>
      </font>
      <border>
        <right style="thin">
          <color auto="1"/>
        </right>
        <vertical/>
        <horizontal/>
      </border>
    </dxf>
    <dxf>
      <font>
        <color theme="0"/>
      </font>
    </dxf>
    <dxf>
      <font>
        <b val="0"/>
        <i val="0"/>
        <color theme="0" tint="-0.1499679555650502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theme="0" tint="-0.14996795556505021"/>
      </font>
    </dxf>
    <dxf>
      <font>
        <color theme="0"/>
      </font>
      <border>
        <left/>
        <right/>
        <top/>
        <bottom/>
        <vertical/>
        <horizontal/>
      </border>
    </dxf>
    <dxf>
      <font>
        <b/>
        <i val="0"/>
        <color auto="1"/>
      </font>
      <border>
        <right style="thin">
          <color auto="1"/>
        </right>
        <vertical/>
        <horizontal/>
      </border>
    </dxf>
    <dxf>
      <font>
        <color theme="0"/>
      </font>
    </dxf>
    <dxf>
      <font>
        <color theme="0"/>
      </font>
    </dxf>
    <dxf>
      <font>
        <b val="0"/>
        <i val="0"/>
        <color auto="1"/>
      </font>
    </dxf>
    <dxf>
      <font>
        <color theme="0"/>
      </font>
    </dxf>
    <dxf>
      <font>
        <color theme="0"/>
      </font>
    </dxf>
    <dxf>
      <font>
        <b val="0"/>
        <i val="0"/>
        <color theme="0" tint="-0.14996795556505021"/>
      </font>
    </dxf>
    <dxf>
      <font>
        <b/>
        <i val="0"/>
        <color auto="1"/>
      </font>
    </dxf>
    <dxf>
      <font>
        <b/>
        <i val="0"/>
        <color rgb="FFFF006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66"/>
        </patternFill>
      </fill>
    </dxf>
    <dxf>
      <border>
        <right style="thin">
          <color auto="1"/>
        </right>
        <vertical/>
        <horizontal/>
      </border>
    </dxf>
    <dxf>
      <font>
        <b/>
        <i val="0"/>
      </font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right style="thin">
          <color auto="1"/>
        </right>
      </border>
    </dxf>
    <dxf>
      <font>
        <color theme="0"/>
      </font>
    </dxf>
    <dxf>
      <font>
        <color theme="0"/>
      </font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right style="thin">
          <color auto="1"/>
        </right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bottom style="thin">
          <color auto="1"/>
        </bottom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bottom style="thin">
          <color auto="1"/>
        </bottom>
        <vertical/>
        <horizontal/>
      </border>
    </dxf>
    <dxf>
      <font>
        <b/>
        <i val="0"/>
        <color rgb="FFDC005A"/>
      </font>
      <fill>
        <patternFill>
          <bgColor rgb="FFFFF5FA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66"/>
        </patternFill>
      </fill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66"/>
      </font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66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rgb="FFFF0066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border>
        <right style="thin">
          <color auto="1"/>
        </right>
        <vertical/>
        <horizontal/>
      </border>
    </dxf>
    <dxf>
      <font>
        <b/>
        <i val="0"/>
      </font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right style="thin">
          <color auto="1"/>
        </right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right style="thin">
          <color auto="1"/>
        </right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DC005A"/>
      </font>
      <fill>
        <patternFill>
          <bgColor rgb="FFFFF5FC"/>
        </patternFill>
      </fill>
      <border>
        <left style="thin">
          <color auto="1"/>
        </left>
        <bottom style="thin">
          <color auto="1"/>
        </bottom>
        <vertical/>
        <horizontal/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bottom style="thin">
          <color auto="1"/>
        </bottom>
        <vertical/>
        <horizontal/>
      </border>
    </dxf>
    <dxf>
      <font>
        <b/>
        <i val="0"/>
        <color rgb="FFDC005A"/>
      </font>
      <fill>
        <patternFill>
          <bgColor rgb="FFFFF5FA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/>
        <i val="0"/>
        <color rgb="FF009B7D"/>
      </font>
      <fill>
        <patternFill>
          <bgColor rgb="FFF5FFFC"/>
        </patternFill>
      </fill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 tint="-4.9989318521683403E-2"/>
      </font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b/>
        <i val="0"/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FF0066"/>
      <color rgb="FF7D64B4"/>
      <color rgb="FF78A0F0"/>
      <color rgb="FFF5FFFC"/>
      <color rgb="FF009B7D"/>
      <color rgb="FFDC005A"/>
      <color rgb="FFFFF5FC"/>
      <color rgb="FFFFF5FA"/>
      <color rgb="FF3CA0C8"/>
      <color rgb="FF507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workbookViewId="0"/>
  </sheetViews>
  <sheetFormatPr baseColWidth="10" defaultRowHeight="14.25" x14ac:dyDescent="0.2"/>
  <cols>
    <col min="1" max="1" width="50.625" style="4" customWidth="1"/>
    <col min="2" max="13" width="12.625" style="4" customWidth="1"/>
    <col min="14" max="14" width="25.625" style="7" customWidth="1"/>
    <col min="15" max="16384" width="11" style="4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"/>
    </row>
    <row r="3" spans="1:14" ht="15" x14ac:dyDescent="0.25">
      <c r="A3" s="75" t="s">
        <v>0</v>
      </c>
      <c r="B3" s="49">
        <v>2017</v>
      </c>
      <c r="C3" s="77"/>
      <c r="D3" s="77"/>
      <c r="E3" s="78"/>
      <c r="F3" s="78"/>
      <c r="G3" s="79"/>
      <c r="H3" s="79"/>
      <c r="I3" s="15"/>
      <c r="J3" s="80"/>
      <c r="K3" s="234" t="s">
        <v>65</v>
      </c>
      <c r="L3" s="234"/>
      <c r="M3" s="234"/>
      <c r="N3" s="81" t="s">
        <v>163</v>
      </c>
    </row>
    <row r="4" spans="1:14" ht="15" x14ac:dyDescent="0.25">
      <c r="A4" s="75" t="s">
        <v>51</v>
      </c>
      <c r="B4" s="49">
        <v>1</v>
      </c>
      <c r="C4" s="77"/>
      <c r="D4" s="77"/>
      <c r="E4" s="77"/>
      <c r="F4" s="77"/>
      <c r="G4" s="77"/>
      <c r="H4" s="15"/>
      <c r="I4" s="15"/>
      <c r="J4" s="80"/>
      <c r="K4" s="224"/>
      <c r="L4" s="224"/>
      <c r="M4" s="225"/>
      <c r="N4" s="82"/>
    </row>
    <row r="5" spans="1:14" x14ac:dyDescent="0.2">
      <c r="A5" s="83"/>
      <c r="B5" s="83"/>
      <c r="C5" s="83"/>
      <c r="D5" s="83"/>
      <c r="E5" s="83"/>
      <c r="F5" s="83"/>
      <c r="G5" s="83"/>
      <c r="H5" s="15"/>
      <c r="I5" s="15"/>
      <c r="J5" s="15"/>
      <c r="K5" s="15"/>
      <c r="L5" s="15"/>
      <c r="M5" s="15"/>
      <c r="N5" s="82"/>
    </row>
    <row r="6" spans="1:14" ht="15" x14ac:dyDescent="0.25">
      <c r="A6" s="83" t="s">
        <v>1</v>
      </c>
      <c r="B6" s="3" t="s">
        <v>95</v>
      </c>
      <c r="C6" s="3" t="s">
        <v>96</v>
      </c>
      <c r="D6" s="3"/>
      <c r="E6" s="3"/>
      <c r="F6" s="3"/>
      <c r="G6" s="3"/>
      <c r="H6" s="1"/>
      <c r="I6" s="1"/>
      <c r="J6" s="1"/>
      <c r="K6" s="1"/>
      <c r="L6" s="1"/>
      <c r="M6" s="1"/>
      <c r="N6" s="81" t="s">
        <v>120</v>
      </c>
    </row>
    <row r="7" spans="1:14" x14ac:dyDescent="0.2">
      <c r="A7" s="83" t="s">
        <v>2</v>
      </c>
      <c r="B7" s="50"/>
      <c r="C7" s="50"/>
      <c r="D7" s="72"/>
      <c r="E7" s="72"/>
      <c r="F7" s="72"/>
      <c r="G7" s="72"/>
      <c r="H7" s="72"/>
      <c r="I7" s="72"/>
      <c r="J7" s="72"/>
      <c r="K7" s="72"/>
      <c r="L7" s="72"/>
      <c r="M7" s="72"/>
      <c r="N7" s="8"/>
    </row>
    <row r="8" spans="1:14" x14ac:dyDescent="0.2">
      <c r="A8" s="83" t="s">
        <v>52</v>
      </c>
      <c r="B8" s="51"/>
      <c r="C8" s="51"/>
      <c r="D8" s="73"/>
      <c r="E8" s="73"/>
      <c r="F8" s="73"/>
      <c r="G8" s="73"/>
      <c r="H8" s="73"/>
      <c r="I8" s="73"/>
      <c r="J8" s="73"/>
      <c r="K8" s="73"/>
      <c r="L8" s="73"/>
      <c r="M8" s="73"/>
      <c r="N8" s="8"/>
    </row>
    <row r="9" spans="1:14" x14ac:dyDescent="0.2">
      <c r="A9" s="83" t="s">
        <v>3</v>
      </c>
      <c r="B9" s="83">
        <f>'Berechnungstabelle (1)'!B$9</f>
        <v>0</v>
      </c>
      <c r="C9" s="83">
        <f>'Berechnungstabelle (1)'!C$9</f>
        <v>0</v>
      </c>
      <c r="D9" s="83">
        <f>'Berechnungstabelle (1)'!D$9</f>
        <v>0</v>
      </c>
      <c r="E9" s="83">
        <f>'Berechnungstabelle (1)'!E$9</f>
        <v>0</v>
      </c>
      <c r="F9" s="83">
        <f>'Berechnungstabelle (1)'!F$9</f>
        <v>0</v>
      </c>
      <c r="G9" s="83">
        <f>'Berechnungstabelle (1)'!G$9</f>
        <v>0</v>
      </c>
      <c r="H9" s="83">
        <f>'Berechnungstabelle (1)'!H$9</f>
        <v>0</v>
      </c>
      <c r="I9" s="83">
        <f>'Berechnungstabelle (1)'!I$9</f>
        <v>0</v>
      </c>
      <c r="J9" s="83">
        <f>'Berechnungstabelle (1)'!J$9</f>
        <v>0</v>
      </c>
      <c r="K9" s="83">
        <f>'Berechnungstabelle (1)'!K$9</f>
        <v>0</v>
      </c>
      <c r="L9" s="83">
        <f>'Berechnungstabelle (1)'!L$9</f>
        <v>0</v>
      </c>
      <c r="M9" s="83">
        <f>'Berechnungstabelle (1)'!M$9</f>
        <v>0</v>
      </c>
      <c r="N9" s="82"/>
    </row>
    <row r="10" spans="1:14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2"/>
    </row>
    <row r="11" spans="1:14" x14ac:dyDescent="0.2">
      <c r="A11" s="15" t="s">
        <v>69</v>
      </c>
      <c r="B11" s="243" t="s">
        <v>67</v>
      </c>
      <c r="C11" s="24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"/>
    </row>
    <row r="12" spans="1:14" x14ac:dyDescent="0.2">
      <c r="A12" s="83" t="s">
        <v>60</v>
      </c>
      <c r="B12" s="55" t="s">
        <v>72</v>
      </c>
      <c r="C12" s="55" t="s">
        <v>72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"/>
    </row>
    <row r="13" spans="1:14" x14ac:dyDescent="0.2">
      <c r="A13" s="83" t="s">
        <v>16</v>
      </c>
      <c r="B13" s="55" t="s">
        <v>72</v>
      </c>
      <c r="C13" s="55" t="s">
        <v>72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"/>
    </row>
    <row r="14" spans="1:14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2"/>
    </row>
    <row r="15" spans="1:14" x14ac:dyDescent="0.2">
      <c r="A15" s="89" t="str">
        <f>CONCATENATE("Obhut von ",B6)</f>
        <v>Obhut von Elternteil 1</v>
      </c>
      <c r="B15" s="89"/>
      <c r="C15" s="89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8"/>
    </row>
    <row r="16" spans="1:14" x14ac:dyDescent="0.2">
      <c r="A16" s="89" t="str">
        <f>CONCATENATE("Obhut von ",C6)</f>
        <v>Obhut von Elternteil 2</v>
      </c>
      <c r="B16" s="89"/>
      <c r="C16" s="89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8"/>
    </row>
    <row r="17" spans="1:14" x14ac:dyDescent="0.2">
      <c r="A17" s="83"/>
      <c r="B17" s="15"/>
      <c r="C17" s="15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82"/>
    </row>
    <row r="18" spans="1:14" ht="15" x14ac:dyDescent="0.25">
      <c r="A18" s="89" t="str">
        <f>CONCATENATE("Verteilung des allfälligen Betreuungsunterhalts für ",B6)</f>
        <v>Verteilung des allfälligen Betreuungsunterhalts für Elternteil 1</v>
      </c>
      <c r="B18" s="15"/>
      <c r="C18" s="210">
        <f>'Berechnungstabelle (1)'!C18</f>
        <v>0</v>
      </c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8"/>
    </row>
    <row r="19" spans="1:14" ht="15" x14ac:dyDescent="0.25">
      <c r="A19" s="89" t="str">
        <f>CONCATENATE("Verteilung des allfälligen Betreuungsunterhalts für ",C6)</f>
        <v>Verteilung des allfälligen Betreuungsunterhalts für Elternteil 2</v>
      </c>
      <c r="B19" s="93"/>
      <c r="C19" s="210">
        <f>'Berechnungstabelle (1)'!C19</f>
        <v>0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"/>
    </row>
    <row r="20" spans="1:14" x14ac:dyDescent="0.2">
      <c r="A20" s="95"/>
      <c r="B20" s="96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82"/>
    </row>
    <row r="21" spans="1:14" x14ac:dyDescent="0.2">
      <c r="A21" s="222" t="s">
        <v>159</v>
      </c>
      <c r="B21" s="96"/>
      <c r="C21" s="96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8"/>
    </row>
    <row r="22" spans="1:14" x14ac:dyDescent="0.2">
      <c r="A22" s="95"/>
      <c r="B22" s="96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82"/>
    </row>
    <row r="23" spans="1:14" ht="15" x14ac:dyDescent="0.25">
      <c r="A23" s="98"/>
      <c r="B23" s="235" t="s">
        <v>144</v>
      </c>
      <c r="C23" s="236"/>
      <c r="D23" s="236"/>
      <c r="E23" s="237"/>
      <c r="F23" s="99"/>
      <c r="G23" s="235" t="s">
        <v>31</v>
      </c>
      <c r="H23" s="236"/>
      <c r="I23" s="236"/>
      <c r="J23" s="236"/>
      <c r="K23" s="236"/>
      <c r="L23" s="236"/>
      <c r="M23" s="237"/>
      <c r="N23" s="82"/>
    </row>
    <row r="24" spans="1:14" x14ac:dyDescent="0.2">
      <c r="A24" s="98"/>
      <c r="B24" s="100" t="s">
        <v>3</v>
      </c>
      <c r="C24" s="54">
        <v>5</v>
      </c>
      <c r="D24" s="54">
        <v>12</v>
      </c>
      <c r="E24" s="68">
        <v>16</v>
      </c>
      <c r="F24" s="99"/>
      <c r="G24" s="239" t="s">
        <v>32</v>
      </c>
      <c r="H24" s="240"/>
      <c r="I24" s="62">
        <v>1700</v>
      </c>
      <c r="J24" s="105"/>
      <c r="K24" s="106" t="s">
        <v>66</v>
      </c>
      <c r="L24" s="63">
        <v>10</v>
      </c>
      <c r="M24" s="64">
        <v>400</v>
      </c>
      <c r="N24" s="8"/>
    </row>
    <row r="25" spans="1:14" x14ac:dyDescent="0.2">
      <c r="A25" s="98"/>
      <c r="B25" s="109" t="s">
        <v>145</v>
      </c>
      <c r="C25" s="70">
        <v>0.5</v>
      </c>
      <c r="D25" s="70">
        <v>0.2</v>
      </c>
      <c r="E25" s="71">
        <v>0</v>
      </c>
      <c r="F25" s="15"/>
      <c r="G25" s="239" t="s">
        <v>34</v>
      </c>
      <c r="H25" s="240"/>
      <c r="I25" s="52">
        <v>1350</v>
      </c>
      <c r="J25" s="105"/>
      <c r="K25" s="106" t="s">
        <v>66</v>
      </c>
      <c r="L25" s="53">
        <v>18</v>
      </c>
      <c r="M25" s="58">
        <v>600</v>
      </c>
      <c r="N25" s="8"/>
    </row>
    <row r="26" spans="1:14" x14ac:dyDescent="0.2">
      <c r="A26" s="15"/>
      <c r="B26" s="15"/>
      <c r="C26" s="15"/>
      <c r="D26" s="15"/>
      <c r="E26" s="226"/>
      <c r="F26" s="226"/>
      <c r="G26" s="241" t="s">
        <v>33</v>
      </c>
      <c r="H26" s="242"/>
      <c r="I26" s="59">
        <v>1200</v>
      </c>
      <c r="J26" s="117"/>
      <c r="K26" s="118" t="s">
        <v>66</v>
      </c>
      <c r="L26" s="60"/>
      <c r="M26" s="61"/>
      <c r="N26" s="8"/>
    </row>
    <row r="27" spans="1:14" ht="15" x14ac:dyDescent="0.25">
      <c r="A27" s="121"/>
      <c r="B27" s="235" t="s">
        <v>148</v>
      </c>
      <c r="C27" s="236"/>
      <c r="D27" s="236"/>
      <c r="E27" s="237"/>
      <c r="F27" s="15"/>
      <c r="G27" s="15"/>
      <c r="H27" s="15"/>
      <c r="I27" s="15"/>
      <c r="J27" s="15"/>
      <c r="K27" s="15"/>
      <c r="L27" s="15"/>
      <c r="M27" s="15"/>
      <c r="N27" s="82"/>
    </row>
    <row r="28" spans="1:14" ht="15" x14ac:dyDescent="0.25">
      <c r="A28" s="121"/>
      <c r="B28" s="244" t="s">
        <v>149</v>
      </c>
      <c r="C28" s="245"/>
      <c r="D28" s="245"/>
      <c r="E28" s="68">
        <v>20</v>
      </c>
      <c r="F28" s="15"/>
      <c r="G28" s="15"/>
      <c r="H28" s="15"/>
      <c r="I28" s="15"/>
      <c r="J28" s="15"/>
      <c r="K28" s="235" t="s">
        <v>143</v>
      </c>
      <c r="L28" s="236"/>
      <c r="M28" s="237"/>
      <c r="N28" s="8"/>
    </row>
    <row r="29" spans="1:14" x14ac:dyDescent="0.2">
      <c r="A29" s="121"/>
      <c r="B29" s="241" t="s">
        <v>150</v>
      </c>
      <c r="C29" s="242"/>
      <c r="D29" s="242"/>
      <c r="E29" s="69">
        <v>16</v>
      </c>
      <c r="F29" s="15"/>
      <c r="G29" s="15"/>
      <c r="H29" s="15"/>
      <c r="I29" s="15"/>
      <c r="J29" s="15"/>
      <c r="K29" s="244" t="str">
        <f>CONCATENATE("Rentenalter ",B6)</f>
        <v>Rentenalter Elternteil 1</v>
      </c>
      <c r="L29" s="245"/>
      <c r="M29" s="66">
        <v>65</v>
      </c>
      <c r="N29" s="8"/>
    </row>
    <row r="30" spans="1:14" x14ac:dyDescent="0.2">
      <c r="A30" s="15"/>
      <c r="B30" s="15"/>
      <c r="C30" s="15"/>
      <c r="D30" s="15"/>
      <c r="E30" s="15"/>
      <c r="F30" s="15"/>
      <c r="G30" s="133"/>
      <c r="H30" s="15"/>
      <c r="I30" s="15"/>
      <c r="J30" s="15"/>
      <c r="K30" s="241" t="str">
        <f>CONCATENATE("Rentenalter ",C6)</f>
        <v>Rentenalter Elternteil 2</v>
      </c>
      <c r="L30" s="242"/>
      <c r="M30" s="65">
        <v>64</v>
      </c>
      <c r="N30" s="8"/>
    </row>
    <row r="31" spans="1:14" ht="15" x14ac:dyDescent="0.25">
      <c r="A31" s="15"/>
      <c r="B31" s="235" t="s">
        <v>147</v>
      </c>
      <c r="C31" s="236"/>
      <c r="D31" s="236"/>
      <c r="E31" s="237"/>
      <c r="F31" s="15"/>
      <c r="G31" s="15"/>
      <c r="H31" s="15"/>
      <c r="I31" s="15"/>
      <c r="J31" s="13"/>
      <c r="K31" s="121"/>
      <c r="L31" s="115"/>
      <c r="M31" s="122"/>
      <c r="N31" s="82"/>
    </row>
    <row r="32" spans="1:14" x14ac:dyDescent="0.2">
      <c r="A32" s="15"/>
      <c r="B32" s="248" t="s">
        <v>146</v>
      </c>
      <c r="C32" s="249"/>
      <c r="D32" s="250"/>
      <c r="E32" s="67">
        <v>0.6</v>
      </c>
      <c r="F32" s="15"/>
      <c r="G32" s="15"/>
      <c r="H32" s="15"/>
      <c r="I32" s="15"/>
      <c r="J32" s="13"/>
      <c r="K32" s="121"/>
      <c r="L32" s="115"/>
      <c r="M32" s="122"/>
      <c r="N32" s="8"/>
    </row>
    <row r="33" spans="1:14" x14ac:dyDescent="0.2">
      <c r="A33" s="15"/>
      <c r="B33" s="15"/>
      <c r="C33" s="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82"/>
    </row>
    <row r="34" spans="1:14" ht="15" x14ac:dyDescent="0.25">
      <c r="A34" s="75" t="s">
        <v>4</v>
      </c>
      <c r="B34" s="127"/>
      <c r="C34" s="127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82"/>
    </row>
    <row r="35" spans="1:14" x14ac:dyDescent="0.2">
      <c r="A35" s="15" t="s">
        <v>129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8"/>
    </row>
    <row r="36" spans="1:14" x14ac:dyDescent="0.2">
      <c r="A36" s="15" t="s">
        <v>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8"/>
    </row>
    <row r="37" spans="1:14" x14ac:dyDescent="0.2">
      <c r="A37" s="15" t="str">
        <f>CONCATENATE("Kinderzulagen (von ",$B$6," bezogen)")</f>
        <v>Kinderzulagen (von Elternteil 1 bezogen)</v>
      </c>
      <c r="B37" s="193"/>
      <c r="C37" s="193"/>
      <c r="D37" s="5"/>
      <c r="E37" s="5"/>
      <c r="F37" s="5"/>
      <c r="G37" s="5"/>
      <c r="H37" s="5"/>
      <c r="I37" s="5"/>
      <c r="J37" s="5"/>
      <c r="K37" s="5"/>
      <c r="L37" s="5"/>
      <c r="M37" s="5"/>
      <c r="N37" s="8"/>
    </row>
    <row r="38" spans="1:14" x14ac:dyDescent="0.2">
      <c r="A38" s="15" t="str">
        <f>CONCATENATE("Kinderzulagen (von ",$C$6," bezogen)")</f>
        <v>Kinderzulagen (von Elternteil 2 bezogen)</v>
      </c>
      <c r="B38" s="193"/>
      <c r="C38" s="193"/>
      <c r="D38" s="5"/>
      <c r="E38" s="5"/>
      <c r="F38" s="5"/>
      <c r="G38" s="5"/>
      <c r="H38" s="5"/>
      <c r="I38" s="5"/>
      <c r="J38" s="5"/>
      <c r="K38" s="5"/>
      <c r="L38" s="5"/>
      <c r="M38" s="5"/>
      <c r="N38" s="8"/>
    </row>
    <row r="39" spans="1:14" x14ac:dyDescent="0.2">
      <c r="A39" s="15" t="s">
        <v>63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8"/>
    </row>
    <row r="40" spans="1:14" x14ac:dyDescent="0.2">
      <c r="A40" s="15" t="s">
        <v>62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8"/>
    </row>
    <row r="41" spans="1:14" x14ac:dyDescent="0.2">
      <c r="A41" s="15" t="s">
        <v>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8"/>
    </row>
    <row r="42" spans="1:14" x14ac:dyDescent="0.2">
      <c r="A42" s="15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8"/>
    </row>
    <row r="43" spans="1:14" x14ac:dyDescent="0.2">
      <c r="A43" s="2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8"/>
    </row>
    <row r="44" spans="1:14" x14ac:dyDescent="0.2">
      <c r="A44" s="2" t="s">
        <v>64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8"/>
    </row>
    <row r="45" spans="1:14" x14ac:dyDescent="0.2">
      <c r="A45" s="2" t="s">
        <v>64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8"/>
    </row>
    <row r="46" spans="1:14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82"/>
    </row>
    <row r="47" spans="1:14" ht="15" x14ac:dyDescent="0.25">
      <c r="A47" s="129" t="s">
        <v>8</v>
      </c>
      <c r="B47" s="129">
        <f>'Berechnungstabelle (1)'!B$47</f>
        <v>0</v>
      </c>
      <c r="C47" s="129">
        <f>'Berechnungstabelle (1)'!C$47</f>
        <v>0</v>
      </c>
      <c r="D47" s="129">
        <f>'Berechnungstabelle (1)'!D$47</f>
        <v>0</v>
      </c>
      <c r="E47" s="129">
        <f>'Berechnungstabelle (1)'!E$47</f>
        <v>0</v>
      </c>
      <c r="F47" s="129">
        <f>'Berechnungstabelle (1)'!F$47</f>
        <v>0</v>
      </c>
      <c r="G47" s="129">
        <f>'Berechnungstabelle (1)'!G$47</f>
        <v>0</v>
      </c>
      <c r="H47" s="129">
        <f>'Berechnungstabelle (1)'!H$47</f>
        <v>0</v>
      </c>
      <c r="I47" s="129">
        <f>'Berechnungstabelle (1)'!I$47</f>
        <v>0</v>
      </c>
      <c r="J47" s="129">
        <f>'Berechnungstabelle (1)'!J$47</f>
        <v>0</v>
      </c>
      <c r="K47" s="129">
        <f>'Berechnungstabelle (1)'!K$47</f>
        <v>0</v>
      </c>
      <c r="L47" s="129">
        <f>'Berechnungstabelle (1)'!L$47</f>
        <v>0</v>
      </c>
      <c r="M47" s="129">
        <f>'Berechnungstabelle (1)'!M$47</f>
        <v>0</v>
      </c>
      <c r="N47" s="82"/>
    </row>
    <row r="48" spans="1:14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82"/>
    </row>
    <row r="49" spans="1:14" ht="15" x14ac:dyDescent="0.25">
      <c r="A49" s="75" t="s">
        <v>37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82"/>
    </row>
    <row r="50" spans="1:14" x14ac:dyDescent="0.2">
      <c r="A50" s="15" t="s">
        <v>9</v>
      </c>
      <c r="B50" s="128">
        <f>'Berechnungstabelle (1)'!B$50</f>
        <v>0</v>
      </c>
      <c r="C50" s="128">
        <f>'Berechnungstabelle (1)'!C$50</f>
        <v>0</v>
      </c>
      <c r="D50" s="128">
        <f>'Berechnungstabelle (1)'!D$50</f>
        <v>0</v>
      </c>
      <c r="E50" s="128">
        <f>'Berechnungstabelle (1)'!E$50</f>
        <v>0</v>
      </c>
      <c r="F50" s="128">
        <f>'Berechnungstabelle (1)'!F$50</f>
        <v>0</v>
      </c>
      <c r="G50" s="128">
        <f>'Berechnungstabelle (1)'!G$50</f>
        <v>0</v>
      </c>
      <c r="H50" s="128">
        <f>'Berechnungstabelle (1)'!H$50</f>
        <v>0</v>
      </c>
      <c r="I50" s="128">
        <f>'Berechnungstabelle (1)'!I$50</f>
        <v>0</v>
      </c>
      <c r="J50" s="128">
        <f>'Berechnungstabelle (1)'!J$50</f>
        <v>0</v>
      </c>
      <c r="K50" s="128">
        <f>'Berechnungstabelle (1)'!K$50</f>
        <v>0</v>
      </c>
      <c r="L50" s="128">
        <f>'Berechnungstabelle (1)'!L$50</f>
        <v>0</v>
      </c>
      <c r="M50" s="128">
        <f>'Berechnungstabelle (1)'!M$50</f>
        <v>0</v>
      </c>
      <c r="N50" s="8"/>
    </row>
    <row r="51" spans="1:14" x14ac:dyDescent="0.2">
      <c r="A51" s="130" t="s">
        <v>132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8"/>
    </row>
    <row r="52" spans="1:14" x14ac:dyDescent="0.2">
      <c r="A52" s="15" t="s">
        <v>45</v>
      </c>
      <c r="B52" s="5"/>
      <c r="C52" s="5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8"/>
    </row>
    <row r="53" spans="1:14" x14ac:dyDescent="0.2">
      <c r="A53" s="15" t="s">
        <v>10</v>
      </c>
      <c r="B53" s="5"/>
      <c r="C53" s="5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8"/>
    </row>
    <row r="54" spans="1:14" x14ac:dyDescent="0.2">
      <c r="A54" s="131" t="str">
        <f>CONCATENATE("Anteil der Kinder an den Wohnkosten von ",$B$6)</f>
        <v>Anteil der Kinder an den Wohnkosten von Elternteil 1</v>
      </c>
      <c r="B54" s="128">
        <f>'Berechnungstabelle (1)'!$B$54</f>
        <v>0</v>
      </c>
      <c r="C54" s="128"/>
      <c r="D54" s="5"/>
      <c r="E54" s="5"/>
      <c r="F54" s="5"/>
      <c r="G54" s="5"/>
      <c r="H54" s="5"/>
      <c r="I54" s="5"/>
      <c r="J54" s="5"/>
      <c r="K54" s="5"/>
      <c r="L54" s="5"/>
      <c r="M54" s="5"/>
      <c r="N54" s="8"/>
    </row>
    <row r="55" spans="1:14" x14ac:dyDescent="0.2">
      <c r="A55" s="131" t="str">
        <f>CONCATENATE("Anteil der Kinder an den Wohnkosten von ",$C$6)</f>
        <v>Anteil der Kinder an den Wohnkosten von Elternteil 2</v>
      </c>
      <c r="B55" s="128"/>
      <c r="C55" s="128">
        <f>'Berechnungstabelle (1)'!$C$55</f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8"/>
    </row>
    <row r="56" spans="1:14" x14ac:dyDescent="0.2">
      <c r="A56" s="2" t="s">
        <v>39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8"/>
    </row>
    <row r="57" spans="1:14" x14ac:dyDescent="0.2">
      <c r="A57" s="2" t="s">
        <v>46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8"/>
    </row>
    <row r="58" spans="1:14" x14ac:dyDescent="0.2">
      <c r="A58" s="2" t="s">
        <v>40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</row>
    <row r="59" spans="1:14" ht="14.25" customHeight="1" x14ac:dyDescent="0.2">
      <c r="A59" s="202" t="s">
        <v>94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8"/>
    </row>
    <row r="60" spans="1:14" x14ac:dyDescent="0.2">
      <c r="A60" s="2" t="s">
        <v>42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8"/>
    </row>
    <row r="61" spans="1:14" x14ac:dyDescent="0.2">
      <c r="A61" s="2" t="s">
        <v>43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8"/>
    </row>
    <row r="62" spans="1:14" x14ac:dyDescent="0.2">
      <c r="A62" s="2" t="s">
        <v>41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8"/>
    </row>
    <row r="63" spans="1:14" x14ac:dyDescent="0.2">
      <c r="A63" s="2" t="s">
        <v>44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8"/>
    </row>
    <row r="64" spans="1:14" x14ac:dyDescent="0.2">
      <c r="A64" s="2" t="s">
        <v>11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8"/>
    </row>
    <row r="65" spans="1:14" x14ac:dyDescent="0.2">
      <c r="A65" s="2" t="s">
        <v>116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8"/>
    </row>
    <row r="66" spans="1:14" x14ac:dyDescent="0.2">
      <c r="A66" s="2" t="s">
        <v>64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8"/>
    </row>
    <row r="67" spans="1:14" x14ac:dyDescent="0.2">
      <c r="A67" s="2" t="s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8"/>
    </row>
    <row r="68" spans="1:14" x14ac:dyDescent="0.2">
      <c r="A68" s="2" t="s">
        <v>64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8"/>
    </row>
    <row r="69" spans="1:14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82"/>
    </row>
    <row r="70" spans="1:14" ht="15" x14ac:dyDescent="0.25">
      <c r="A70" s="132" t="s">
        <v>8</v>
      </c>
      <c r="B70" s="129">
        <f>'Berechnungstabelle (1)'!B$70</f>
        <v>0</v>
      </c>
      <c r="C70" s="129">
        <f>'Berechnungstabelle (1)'!C$70</f>
        <v>0</v>
      </c>
      <c r="D70" s="129">
        <f>'Berechnungstabelle (1)'!D$70</f>
        <v>0</v>
      </c>
      <c r="E70" s="129">
        <f>'Berechnungstabelle (1)'!E$70</f>
        <v>0</v>
      </c>
      <c r="F70" s="129">
        <f>'Berechnungstabelle (1)'!F$70</f>
        <v>0</v>
      </c>
      <c r="G70" s="129">
        <f>'Berechnungstabelle (1)'!G$70</f>
        <v>0</v>
      </c>
      <c r="H70" s="129">
        <f>'Berechnungstabelle (1)'!H$70</f>
        <v>0</v>
      </c>
      <c r="I70" s="129">
        <f>'Berechnungstabelle (1)'!I$70</f>
        <v>0</v>
      </c>
      <c r="J70" s="129">
        <f>'Berechnungstabelle (1)'!J$70</f>
        <v>0</v>
      </c>
      <c r="K70" s="129">
        <f>'Berechnungstabelle (1)'!K$70</f>
        <v>0</v>
      </c>
      <c r="L70" s="129">
        <f>'Berechnungstabelle (1)'!L$70</f>
        <v>0</v>
      </c>
      <c r="M70" s="129">
        <f>'Berechnungstabelle (1)'!M$70</f>
        <v>0</v>
      </c>
      <c r="N70" s="82"/>
    </row>
    <row r="71" spans="1:14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82"/>
    </row>
    <row r="72" spans="1:14" ht="15" x14ac:dyDescent="0.25">
      <c r="A72" s="132" t="s">
        <v>162</v>
      </c>
      <c r="B72" s="129">
        <f>'Berechnungstabelle (1)'!B155</f>
        <v>0</v>
      </c>
      <c r="C72" s="129">
        <f>'Berechnungstabelle (1)'!C155</f>
        <v>0</v>
      </c>
      <c r="D72" s="129">
        <f>'Berechnungstabelle (1)'!D155</f>
        <v>0</v>
      </c>
      <c r="E72" s="129">
        <f>'Berechnungstabelle (1)'!E155</f>
        <v>0</v>
      </c>
      <c r="F72" s="129">
        <f>'Berechnungstabelle (1)'!F155</f>
        <v>0</v>
      </c>
      <c r="G72" s="129">
        <f>'Berechnungstabelle (1)'!G155</f>
        <v>0</v>
      </c>
      <c r="H72" s="129">
        <f>'Berechnungstabelle (1)'!H155</f>
        <v>0</v>
      </c>
      <c r="I72" s="129">
        <f>'Berechnungstabelle (1)'!I155</f>
        <v>0</v>
      </c>
      <c r="J72" s="129">
        <f>'Berechnungstabelle (1)'!J155</f>
        <v>0</v>
      </c>
      <c r="K72" s="129">
        <f>'Berechnungstabelle (1)'!K155</f>
        <v>0</v>
      </c>
      <c r="L72" s="129">
        <f>'Berechnungstabelle (1)'!L155</f>
        <v>0</v>
      </c>
      <c r="M72" s="129">
        <f>'Berechnungstabelle (1)'!M155</f>
        <v>0</v>
      </c>
      <c r="N72" s="82"/>
    </row>
    <row r="73" spans="1:14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82"/>
    </row>
    <row r="74" spans="1:14" x14ac:dyDescent="0.2">
      <c r="A74" s="15" t="str">
        <f>CONCATENATE("Barunterhalt zulasten von ",B6)</f>
        <v>Barunterhalt zulasten von Elternteil 1</v>
      </c>
      <c r="B74" s="15"/>
      <c r="C74" s="15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8"/>
    </row>
    <row r="75" spans="1:14" x14ac:dyDescent="0.2">
      <c r="A75" s="15" t="str">
        <f>CONCATENATE("Barunterhalt zulasten von ",C6)</f>
        <v>Barunterhalt zulasten von Elternteil 2</v>
      </c>
      <c r="B75" s="15"/>
      <c r="C75" s="15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8"/>
    </row>
    <row r="76" spans="1:14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82"/>
    </row>
    <row r="77" spans="1:14" x14ac:dyDescent="0.2">
      <c r="A77" s="228" t="s">
        <v>156</v>
      </c>
      <c r="B77" s="164">
        <f>'Berechnungstabelle (1)'!B166</f>
        <v>0</v>
      </c>
      <c r="C77" s="164">
        <f>'Berechnungstabelle (1)'!C166</f>
        <v>0</v>
      </c>
      <c r="D77" s="164">
        <f>'Berechnungstabelle (1)'!D171</f>
        <v>0</v>
      </c>
      <c r="E77" s="164">
        <f>'Berechnungstabelle (1)'!E171</f>
        <v>0</v>
      </c>
      <c r="F77" s="164">
        <f>'Berechnungstabelle (1)'!F171</f>
        <v>0</v>
      </c>
      <c r="G77" s="164">
        <f>'Berechnungstabelle (1)'!G171</f>
        <v>0</v>
      </c>
      <c r="H77" s="164">
        <f>'Berechnungstabelle (1)'!H171</f>
        <v>0</v>
      </c>
      <c r="I77" s="164">
        <f>'Berechnungstabelle (1)'!I171</f>
        <v>0</v>
      </c>
      <c r="J77" s="164">
        <f>'Berechnungstabelle (1)'!J171</f>
        <v>0</v>
      </c>
      <c r="K77" s="164">
        <f>'Berechnungstabelle (1)'!K171</f>
        <v>0</v>
      </c>
      <c r="L77" s="164">
        <f>'Berechnungstabelle (1)'!L171</f>
        <v>0</v>
      </c>
      <c r="M77" s="164">
        <f>'Berechnungstabelle (1)'!M171</f>
        <v>0</v>
      </c>
      <c r="N77" s="82"/>
    </row>
    <row r="78" spans="1:14" x14ac:dyDescent="0.2">
      <c r="A78" s="228" t="s">
        <v>70</v>
      </c>
      <c r="B78" s="164">
        <f>'Berechnungstabelle (1)'!B171</f>
        <v>0</v>
      </c>
      <c r="C78" s="164">
        <f>'Berechnungstabelle (1)'!C171</f>
        <v>0</v>
      </c>
      <c r="D78" s="164">
        <f>'Berechnungstabelle (1)'!D172</f>
        <v>0</v>
      </c>
      <c r="E78" s="164">
        <f>'Berechnungstabelle (1)'!E172</f>
        <v>0</v>
      </c>
      <c r="F78" s="164">
        <f>'Berechnungstabelle (1)'!F172</f>
        <v>0</v>
      </c>
      <c r="G78" s="164">
        <f>'Berechnungstabelle (1)'!G172</f>
        <v>0</v>
      </c>
      <c r="H78" s="164">
        <f>'Berechnungstabelle (1)'!H172</f>
        <v>0</v>
      </c>
      <c r="I78" s="164">
        <f>'Berechnungstabelle (1)'!I172</f>
        <v>0</v>
      </c>
      <c r="J78" s="164">
        <f>'Berechnungstabelle (1)'!J172</f>
        <v>0</v>
      </c>
      <c r="K78" s="164">
        <f>'Berechnungstabelle (1)'!K172</f>
        <v>0</v>
      </c>
      <c r="L78" s="164">
        <f>'Berechnungstabelle (1)'!L172</f>
        <v>0</v>
      </c>
      <c r="M78" s="164">
        <f>'Berechnungstabelle (1)'!M172</f>
        <v>0</v>
      </c>
      <c r="N78" s="82"/>
    </row>
    <row r="79" spans="1:14" x14ac:dyDescent="0.2">
      <c r="A79" s="228" t="s">
        <v>57</v>
      </c>
      <c r="B79" s="164">
        <f>'Berechnungstabelle (1)'!B177</f>
        <v>0</v>
      </c>
      <c r="C79" s="164">
        <f>'Berechnungstabelle (1)'!C177</f>
        <v>0</v>
      </c>
      <c r="D79" s="164">
        <f>'Berechnungstabelle (1)'!D177</f>
        <v>0</v>
      </c>
      <c r="E79" s="164">
        <f>'Berechnungstabelle (1)'!E177</f>
        <v>0</v>
      </c>
      <c r="F79" s="164">
        <f>'Berechnungstabelle (1)'!F177</f>
        <v>0</v>
      </c>
      <c r="G79" s="164">
        <f>'Berechnungstabelle (1)'!G177</f>
        <v>0</v>
      </c>
      <c r="H79" s="164">
        <f>'Berechnungstabelle (1)'!H177</f>
        <v>0</v>
      </c>
      <c r="I79" s="164">
        <f>'Berechnungstabelle (1)'!I177</f>
        <v>0</v>
      </c>
      <c r="J79" s="164">
        <f>'Berechnungstabelle (1)'!J177</f>
        <v>0</v>
      </c>
      <c r="K79" s="164">
        <f>'Berechnungstabelle (1)'!K177</f>
        <v>0</v>
      </c>
      <c r="L79" s="164">
        <f>'Berechnungstabelle (1)'!L177</f>
        <v>0</v>
      </c>
      <c r="M79" s="164">
        <f>'Berechnungstabelle (1)'!M177</f>
        <v>0</v>
      </c>
      <c r="N79" s="82"/>
    </row>
    <row r="80" spans="1:14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82"/>
    </row>
    <row r="81" spans="1:14" ht="15" x14ac:dyDescent="0.25">
      <c r="A81" s="132" t="s">
        <v>157</v>
      </c>
      <c r="B81" s="129">
        <f>'Berechnungstabelle (1)'!B178</f>
        <v>0</v>
      </c>
      <c r="C81" s="129">
        <f>'Berechnungstabelle (1)'!C178</f>
        <v>0</v>
      </c>
      <c r="D81" s="129">
        <f>'Berechnungstabelle (1)'!D178</f>
        <v>0</v>
      </c>
      <c r="E81" s="129">
        <f>'Berechnungstabelle (1)'!E178</f>
        <v>0</v>
      </c>
      <c r="F81" s="129">
        <f>'Berechnungstabelle (1)'!F178</f>
        <v>0</v>
      </c>
      <c r="G81" s="129">
        <f>'Berechnungstabelle (1)'!G178</f>
        <v>0</v>
      </c>
      <c r="H81" s="129">
        <f>'Berechnungstabelle (1)'!H178</f>
        <v>0</v>
      </c>
      <c r="I81" s="129">
        <f>'Berechnungstabelle (1)'!I178</f>
        <v>0</v>
      </c>
      <c r="J81" s="129">
        <f>'Berechnungstabelle (1)'!J178</f>
        <v>0</v>
      </c>
      <c r="K81" s="129">
        <f>'Berechnungstabelle (1)'!K178</f>
        <v>0</v>
      </c>
      <c r="L81" s="129">
        <f>'Berechnungstabelle (1)'!L178</f>
        <v>0</v>
      </c>
      <c r="M81" s="129">
        <f>'Berechnungstabelle (1)'!M178</f>
        <v>0</v>
      </c>
      <c r="N81" s="82"/>
    </row>
    <row r="82" spans="1:14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82"/>
    </row>
    <row r="83" spans="1:14" ht="15" x14ac:dyDescent="0.25">
      <c r="A83" s="75" t="s">
        <v>38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82"/>
    </row>
    <row r="84" spans="1:14" ht="14.25" customHeight="1" x14ac:dyDescent="0.2">
      <c r="A84" s="202" t="s">
        <v>113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8"/>
    </row>
    <row r="85" spans="1:14" x14ac:dyDescent="0.2">
      <c r="A85" s="2" t="s">
        <v>114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8"/>
    </row>
    <row r="86" spans="1:14" x14ac:dyDescent="0.2">
      <c r="A86" s="2" t="s">
        <v>99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8"/>
    </row>
    <row r="87" spans="1:14" x14ac:dyDescent="0.2">
      <c r="A87" s="2" t="s">
        <v>14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8"/>
    </row>
    <row r="88" spans="1:14" x14ac:dyDescent="0.2">
      <c r="A88" s="2" t="s">
        <v>35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8"/>
    </row>
    <row r="89" spans="1:14" x14ac:dyDescent="0.2">
      <c r="A89" s="2" t="s">
        <v>36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8"/>
    </row>
    <row r="90" spans="1:14" x14ac:dyDescent="0.2">
      <c r="A90" s="2" t="s">
        <v>64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8"/>
    </row>
    <row r="91" spans="1:14" x14ac:dyDescent="0.2">
      <c r="A91" s="2" t="s">
        <v>64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8"/>
    </row>
    <row r="92" spans="1:14" x14ac:dyDescent="0.2">
      <c r="A92" s="2" t="s">
        <v>64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8"/>
    </row>
    <row r="93" spans="1:14" x14ac:dyDescent="0.2">
      <c r="A93" s="15"/>
      <c r="B93" s="133"/>
      <c r="C93" s="133"/>
      <c r="D93" s="133"/>
      <c r="E93" s="133"/>
      <c r="F93" s="133"/>
      <c r="G93" s="133"/>
      <c r="H93" s="15"/>
      <c r="I93" s="15"/>
      <c r="J93" s="15"/>
      <c r="K93" s="15"/>
      <c r="L93" s="15"/>
      <c r="M93" s="15"/>
      <c r="N93" s="82"/>
    </row>
    <row r="94" spans="1:14" ht="15" x14ac:dyDescent="0.25">
      <c r="A94" s="132" t="s">
        <v>8</v>
      </c>
      <c r="B94" s="129">
        <f>'Berechnungstabelle (1)'!B$85</f>
        <v>0</v>
      </c>
      <c r="C94" s="129">
        <f>'Berechnungstabelle (1)'!C$85</f>
        <v>0</v>
      </c>
      <c r="D94" s="129">
        <f>'Berechnungstabelle (1)'!D$85</f>
        <v>0</v>
      </c>
      <c r="E94" s="129">
        <f>'Berechnungstabelle (1)'!E$85</f>
        <v>0</v>
      </c>
      <c r="F94" s="129">
        <f>'Berechnungstabelle (1)'!F$85</f>
        <v>0</v>
      </c>
      <c r="G94" s="129">
        <f>'Berechnungstabelle (1)'!G$85</f>
        <v>0</v>
      </c>
      <c r="H94" s="129">
        <f>'Berechnungstabelle (1)'!H$85</f>
        <v>0</v>
      </c>
      <c r="I94" s="129">
        <f>'Berechnungstabelle (1)'!I$85</f>
        <v>0</v>
      </c>
      <c r="J94" s="129">
        <f>'Berechnungstabelle (1)'!J$85</f>
        <v>0</v>
      </c>
      <c r="K94" s="129">
        <f>'Berechnungstabelle (1)'!K$85</f>
        <v>0</v>
      </c>
      <c r="L94" s="129">
        <f>'Berechnungstabelle (1)'!L$85</f>
        <v>0</v>
      </c>
      <c r="M94" s="129">
        <f>'Berechnungstabelle (1)'!M$85</f>
        <v>0</v>
      </c>
      <c r="N94" s="82"/>
    </row>
    <row r="95" spans="1:14" x14ac:dyDescent="0.2">
      <c r="A95" s="93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82"/>
    </row>
    <row r="96" spans="1:14" ht="15" x14ac:dyDescent="0.25">
      <c r="A96" s="132" t="s">
        <v>155</v>
      </c>
      <c r="B96" s="129">
        <f>'Berechnungstabelle (1)'!B178</f>
        <v>0</v>
      </c>
      <c r="C96" s="129">
        <f>'Berechnungstabelle (1)'!C178</f>
        <v>0</v>
      </c>
      <c r="D96" s="129">
        <f>'Berechnungstabelle (1)'!D178</f>
        <v>0</v>
      </c>
      <c r="E96" s="129">
        <f>'Berechnungstabelle (1)'!E178</f>
        <v>0</v>
      </c>
      <c r="F96" s="129">
        <f>'Berechnungstabelle (1)'!F178</f>
        <v>0</v>
      </c>
      <c r="G96" s="129">
        <f>'Berechnungstabelle (1)'!G178</f>
        <v>0</v>
      </c>
      <c r="H96" s="129">
        <f>'Berechnungstabelle (1)'!H178</f>
        <v>0</v>
      </c>
      <c r="I96" s="129">
        <f>'Berechnungstabelle (1)'!I178</f>
        <v>0</v>
      </c>
      <c r="J96" s="129">
        <f>'Berechnungstabelle (1)'!J178</f>
        <v>0</v>
      </c>
      <c r="K96" s="129">
        <f>'Berechnungstabelle (1)'!K178</f>
        <v>0</v>
      </c>
      <c r="L96" s="129">
        <f>'Berechnungstabelle (1)'!L178</f>
        <v>0</v>
      </c>
      <c r="M96" s="129">
        <f>'Berechnungstabelle (1)'!M178</f>
        <v>0</v>
      </c>
      <c r="N96" s="82"/>
    </row>
    <row r="97" spans="1:14" ht="15" x14ac:dyDescent="0.25">
      <c r="A97" s="132" t="s">
        <v>158</v>
      </c>
      <c r="B97" s="129"/>
      <c r="C97" s="129"/>
      <c r="D97" s="129">
        <f>'Berechnungstabelle (1)'!D182</f>
        <v>0</v>
      </c>
      <c r="E97" s="129">
        <f>'Berechnungstabelle (1)'!E182</f>
        <v>0</v>
      </c>
      <c r="F97" s="129">
        <f>'Berechnungstabelle (1)'!F182</f>
        <v>0</v>
      </c>
      <c r="G97" s="129">
        <f>'Berechnungstabelle (1)'!G182</f>
        <v>0</v>
      </c>
      <c r="H97" s="129">
        <f>'Berechnungstabelle (1)'!H182</f>
        <v>0</v>
      </c>
      <c r="I97" s="129">
        <f>'Berechnungstabelle (1)'!I182</f>
        <v>0</v>
      </c>
      <c r="J97" s="129">
        <f>'Berechnungstabelle (1)'!J182</f>
        <v>0</v>
      </c>
      <c r="K97" s="129">
        <f>'Berechnungstabelle (1)'!K182</f>
        <v>0</v>
      </c>
      <c r="L97" s="129">
        <f>'Berechnungstabelle (1)'!L182</f>
        <v>0</v>
      </c>
      <c r="M97" s="129">
        <f>'Berechnungstabelle (1)'!M182</f>
        <v>0</v>
      </c>
      <c r="N97" s="82"/>
    </row>
    <row r="98" spans="1:14" x14ac:dyDescent="0.2">
      <c r="A98" s="93" t="str">
        <f>CONCATENATE("Barunterhalt zulasten von ",B6)</f>
        <v>Barunterhalt zulasten von Elternteil 1</v>
      </c>
      <c r="B98" s="134"/>
      <c r="C98" s="134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8"/>
    </row>
    <row r="99" spans="1:14" x14ac:dyDescent="0.2">
      <c r="A99" s="93" t="str">
        <f>CONCATENATE("Barunterhalt zulasten von ",C6)</f>
        <v>Barunterhalt zulasten von Elternteil 2</v>
      </c>
      <c r="B99" s="134"/>
      <c r="C99" s="134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8"/>
    </row>
    <row r="100" spans="1:14" x14ac:dyDescent="0.2">
      <c r="A100" s="93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82"/>
    </row>
    <row r="101" spans="1:14" x14ac:dyDescent="0.2">
      <c r="A101" s="228" t="s">
        <v>156</v>
      </c>
      <c r="B101" s="164">
        <f>'Berechnungstabelle (1)'!B198</f>
        <v>0</v>
      </c>
      <c r="C101" s="164">
        <f>'Berechnungstabelle (1)'!C198</f>
        <v>0</v>
      </c>
      <c r="D101" s="164">
        <f>'Berechnungstabelle (1)'!D198</f>
        <v>0</v>
      </c>
      <c r="E101" s="164">
        <f>'Berechnungstabelle (1)'!E198</f>
        <v>0</v>
      </c>
      <c r="F101" s="164">
        <f>'Berechnungstabelle (1)'!F198</f>
        <v>0</v>
      </c>
      <c r="G101" s="164">
        <f>'Berechnungstabelle (1)'!G198</f>
        <v>0</v>
      </c>
      <c r="H101" s="164">
        <f>'Berechnungstabelle (1)'!H198</f>
        <v>0</v>
      </c>
      <c r="I101" s="164">
        <f>'Berechnungstabelle (1)'!I198</f>
        <v>0</v>
      </c>
      <c r="J101" s="164">
        <f>'Berechnungstabelle (1)'!J198</f>
        <v>0</v>
      </c>
      <c r="K101" s="164">
        <f>'Berechnungstabelle (1)'!K198</f>
        <v>0</v>
      </c>
      <c r="L101" s="164">
        <f>'Berechnungstabelle (1)'!L198</f>
        <v>0</v>
      </c>
      <c r="M101" s="164">
        <f>'Berechnungstabelle (1)'!M198</f>
        <v>0</v>
      </c>
      <c r="N101" s="82"/>
    </row>
    <row r="102" spans="1:14" x14ac:dyDescent="0.2">
      <c r="A102" s="228" t="s">
        <v>57</v>
      </c>
      <c r="B102" s="164">
        <f>'Berechnungstabelle (1)'!B196</f>
        <v>0</v>
      </c>
      <c r="C102" s="164">
        <f>'Berechnungstabelle (1)'!C196</f>
        <v>0</v>
      </c>
      <c r="D102" s="164">
        <f>'Berechnungstabelle (1)'!D196</f>
        <v>0</v>
      </c>
      <c r="E102" s="164">
        <f>'Berechnungstabelle (1)'!E196</f>
        <v>0</v>
      </c>
      <c r="F102" s="164">
        <f>'Berechnungstabelle (1)'!F196</f>
        <v>0</v>
      </c>
      <c r="G102" s="164">
        <f>'Berechnungstabelle (1)'!G196</f>
        <v>0</v>
      </c>
      <c r="H102" s="164">
        <f>'Berechnungstabelle (1)'!H196</f>
        <v>0</v>
      </c>
      <c r="I102" s="164">
        <f>'Berechnungstabelle (1)'!I196</f>
        <v>0</v>
      </c>
      <c r="J102" s="164">
        <f>'Berechnungstabelle (1)'!J196</f>
        <v>0</v>
      </c>
      <c r="K102" s="164">
        <f>'Berechnungstabelle (1)'!K196</f>
        <v>0</v>
      </c>
      <c r="L102" s="164">
        <f>'Berechnungstabelle (1)'!L196</f>
        <v>0</v>
      </c>
      <c r="M102" s="164">
        <f>'Berechnungstabelle (1)'!M196</f>
        <v>0</v>
      </c>
      <c r="N102" s="82"/>
    </row>
    <row r="103" spans="1:14" x14ac:dyDescent="0.2">
      <c r="A103" s="93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82"/>
    </row>
    <row r="104" spans="1:14" ht="15" x14ac:dyDescent="0.25">
      <c r="A104" s="132" t="s">
        <v>157</v>
      </c>
      <c r="B104" s="129">
        <f>'Berechnungstabelle (1)'!B194</f>
        <v>0</v>
      </c>
      <c r="C104" s="129">
        <f>'Berechnungstabelle (1)'!C194</f>
        <v>0</v>
      </c>
      <c r="D104" s="129">
        <f>'Berechnungstabelle (1)'!D194</f>
        <v>0</v>
      </c>
      <c r="E104" s="129">
        <f>'Berechnungstabelle (1)'!E194</f>
        <v>0</v>
      </c>
      <c r="F104" s="129">
        <f>'Berechnungstabelle (1)'!F194</f>
        <v>0</v>
      </c>
      <c r="G104" s="129">
        <f>'Berechnungstabelle (1)'!G194</f>
        <v>0</v>
      </c>
      <c r="H104" s="129">
        <f>'Berechnungstabelle (1)'!H194</f>
        <v>0</v>
      </c>
      <c r="I104" s="129">
        <f>'Berechnungstabelle (1)'!I194</f>
        <v>0</v>
      </c>
      <c r="J104" s="129">
        <f>'Berechnungstabelle (1)'!J194</f>
        <v>0</v>
      </c>
      <c r="K104" s="129">
        <f>'Berechnungstabelle (1)'!K194</f>
        <v>0</v>
      </c>
      <c r="L104" s="129">
        <f>'Berechnungstabelle (1)'!L194</f>
        <v>0</v>
      </c>
      <c r="M104" s="129">
        <f>'Berechnungstabelle (1)'!M194</f>
        <v>0</v>
      </c>
      <c r="N104" s="82"/>
    </row>
    <row r="105" spans="1:14" x14ac:dyDescent="0.2">
      <c r="A105" s="93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82"/>
    </row>
    <row r="106" spans="1:14" ht="15" x14ac:dyDescent="0.25">
      <c r="A106" s="75" t="s">
        <v>97</v>
      </c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82"/>
    </row>
    <row r="107" spans="1:14" x14ac:dyDescent="0.2">
      <c r="A107" s="135" t="str">
        <f>CONCATENATE("Auf ",$B$6," entfallende Beträge")</f>
        <v>Auf Elternteil 1 entfallende Beträge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82"/>
    </row>
    <row r="108" spans="1:14" x14ac:dyDescent="0.2">
      <c r="A108" s="93" t="s">
        <v>9</v>
      </c>
      <c r="B108" s="134"/>
      <c r="C108" s="13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8"/>
    </row>
    <row r="109" spans="1:14" x14ac:dyDescent="0.2">
      <c r="A109" s="93" t="s">
        <v>98</v>
      </c>
      <c r="B109" s="134"/>
      <c r="C109" s="13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8"/>
    </row>
    <row r="110" spans="1:14" x14ac:dyDescent="0.2">
      <c r="A110" s="6" t="s">
        <v>115</v>
      </c>
      <c r="B110" s="134"/>
      <c r="C110" s="13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8"/>
    </row>
    <row r="111" spans="1:14" x14ac:dyDescent="0.2">
      <c r="A111" s="6" t="s">
        <v>46</v>
      </c>
      <c r="B111" s="134"/>
      <c r="C111" s="13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8"/>
    </row>
    <row r="112" spans="1:14" x14ac:dyDescent="0.2">
      <c r="A112" s="6" t="s">
        <v>42</v>
      </c>
      <c r="B112" s="134"/>
      <c r="C112" s="13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8"/>
    </row>
    <row r="113" spans="1:14" x14ac:dyDescent="0.2">
      <c r="A113" s="6" t="s">
        <v>41</v>
      </c>
      <c r="B113" s="134"/>
      <c r="C113" s="13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8"/>
    </row>
    <row r="114" spans="1:14" x14ac:dyDescent="0.2">
      <c r="A114" s="2" t="s">
        <v>116</v>
      </c>
      <c r="B114" s="134"/>
      <c r="C114" s="134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8"/>
    </row>
    <row r="115" spans="1:14" x14ac:dyDescent="0.2">
      <c r="A115" s="2" t="s">
        <v>64</v>
      </c>
      <c r="B115" s="134"/>
      <c r="C115" s="134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8"/>
    </row>
    <row r="116" spans="1:14" x14ac:dyDescent="0.2">
      <c r="A116" s="202" t="s">
        <v>113</v>
      </c>
      <c r="B116" s="134"/>
      <c r="C116" s="134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8"/>
    </row>
    <row r="117" spans="1:14" x14ac:dyDescent="0.2">
      <c r="A117" s="2" t="s">
        <v>114</v>
      </c>
      <c r="B117" s="134"/>
      <c r="C117" s="13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8"/>
    </row>
    <row r="118" spans="1:14" x14ac:dyDescent="0.2">
      <c r="A118" s="6" t="s">
        <v>99</v>
      </c>
      <c r="B118" s="134"/>
      <c r="C118" s="13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8"/>
    </row>
    <row r="119" spans="1:14" x14ac:dyDescent="0.2">
      <c r="A119" s="6" t="s">
        <v>35</v>
      </c>
      <c r="B119" s="134"/>
      <c r="C119" s="13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8"/>
    </row>
    <row r="120" spans="1:14" x14ac:dyDescent="0.2">
      <c r="A120" s="6" t="s">
        <v>64</v>
      </c>
      <c r="B120" s="134"/>
      <c r="C120" s="134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8"/>
    </row>
    <row r="121" spans="1:14" x14ac:dyDescent="0.2">
      <c r="A121" s="93" t="s">
        <v>131</v>
      </c>
      <c r="B121" s="134"/>
      <c r="C121" s="13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8"/>
    </row>
    <row r="122" spans="1:14" x14ac:dyDescent="0.2">
      <c r="A122" s="93" t="s">
        <v>137</v>
      </c>
      <c r="B122" s="134"/>
      <c r="C122" s="134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8"/>
    </row>
    <row r="123" spans="1:14" x14ac:dyDescent="0.2">
      <c r="A123" s="93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82"/>
    </row>
    <row r="124" spans="1:14" ht="15" x14ac:dyDescent="0.25">
      <c r="A124" s="132" t="s">
        <v>8</v>
      </c>
      <c r="B124" s="129"/>
      <c r="C124" s="129"/>
      <c r="D124" s="129">
        <f>'Berechnungstabelle (1)'!D$105</f>
        <v>0</v>
      </c>
      <c r="E124" s="129">
        <f>'Berechnungstabelle (1)'!E$105</f>
        <v>0</v>
      </c>
      <c r="F124" s="129">
        <f>'Berechnungstabelle (1)'!F$105</f>
        <v>0</v>
      </c>
      <c r="G124" s="129">
        <f>'Berechnungstabelle (1)'!G$105</f>
        <v>0</v>
      </c>
      <c r="H124" s="129">
        <f>'Berechnungstabelle (1)'!H$105</f>
        <v>0</v>
      </c>
      <c r="I124" s="129">
        <f>'Berechnungstabelle (1)'!I$105</f>
        <v>0</v>
      </c>
      <c r="J124" s="129">
        <f>'Berechnungstabelle (1)'!J$105</f>
        <v>0</v>
      </c>
      <c r="K124" s="129">
        <f>'Berechnungstabelle (1)'!K$105</f>
        <v>0</v>
      </c>
      <c r="L124" s="129">
        <f>'Berechnungstabelle (1)'!L$105</f>
        <v>0</v>
      </c>
      <c r="M124" s="129">
        <f>'Berechnungstabelle (1)'!M$105</f>
        <v>0</v>
      </c>
      <c r="N124" s="82"/>
    </row>
    <row r="125" spans="1:14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82"/>
    </row>
    <row r="126" spans="1:14" x14ac:dyDescent="0.2">
      <c r="A126" s="135" t="str">
        <f>CONCATENATE("Auf ",$C$6," entfallende Beträge")</f>
        <v>Auf Elternteil 2 entfallende Beträge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82"/>
    </row>
    <row r="127" spans="1:14" x14ac:dyDescent="0.2">
      <c r="A127" s="93" t="s">
        <v>9</v>
      </c>
      <c r="B127" s="134"/>
      <c r="C127" s="13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8"/>
    </row>
    <row r="128" spans="1:14" x14ac:dyDescent="0.2">
      <c r="A128" s="93" t="s">
        <v>98</v>
      </c>
      <c r="B128" s="134"/>
      <c r="C128" s="13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8"/>
    </row>
    <row r="129" spans="1:14" x14ac:dyDescent="0.2">
      <c r="A129" s="6" t="s">
        <v>115</v>
      </c>
      <c r="B129" s="134"/>
      <c r="C129" s="13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8"/>
    </row>
    <row r="130" spans="1:14" x14ac:dyDescent="0.2">
      <c r="A130" s="6" t="s">
        <v>46</v>
      </c>
      <c r="B130" s="134"/>
      <c r="C130" s="13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8"/>
    </row>
    <row r="131" spans="1:14" x14ac:dyDescent="0.2">
      <c r="A131" s="6" t="s">
        <v>42</v>
      </c>
      <c r="B131" s="134"/>
      <c r="C131" s="13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8"/>
    </row>
    <row r="132" spans="1:14" x14ac:dyDescent="0.2">
      <c r="A132" s="6" t="s">
        <v>41</v>
      </c>
      <c r="B132" s="134"/>
      <c r="C132" s="13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8"/>
    </row>
    <row r="133" spans="1:14" x14ac:dyDescent="0.2">
      <c r="A133" s="2" t="s">
        <v>116</v>
      </c>
      <c r="B133" s="134"/>
      <c r="C133" s="134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8"/>
    </row>
    <row r="134" spans="1:14" x14ac:dyDescent="0.2">
      <c r="A134" s="2" t="s">
        <v>64</v>
      </c>
      <c r="B134" s="134"/>
      <c r="C134" s="134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8"/>
    </row>
    <row r="135" spans="1:14" x14ac:dyDescent="0.2">
      <c r="A135" s="202" t="s">
        <v>113</v>
      </c>
      <c r="B135" s="134"/>
      <c r="C135" s="134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8"/>
    </row>
    <row r="136" spans="1:14" x14ac:dyDescent="0.2">
      <c r="A136" s="2" t="s">
        <v>114</v>
      </c>
      <c r="B136" s="134"/>
      <c r="C136" s="13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8"/>
    </row>
    <row r="137" spans="1:14" x14ac:dyDescent="0.2">
      <c r="A137" s="6" t="s">
        <v>99</v>
      </c>
      <c r="B137" s="134"/>
      <c r="C137" s="13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8"/>
    </row>
    <row r="138" spans="1:14" x14ac:dyDescent="0.2">
      <c r="A138" s="6" t="s">
        <v>35</v>
      </c>
      <c r="B138" s="134"/>
      <c r="C138" s="13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8"/>
    </row>
    <row r="139" spans="1:14" x14ac:dyDescent="0.2">
      <c r="A139" s="6" t="s">
        <v>64</v>
      </c>
      <c r="B139" s="134"/>
      <c r="C139" s="134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8"/>
    </row>
    <row r="140" spans="1:14" x14ac:dyDescent="0.2">
      <c r="A140" s="93" t="s">
        <v>131</v>
      </c>
      <c r="B140" s="134"/>
      <c r="C140" s="13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8"/>
    </row>
    <row r="141" spans="1:14" x14ac:dyDescent="0.2">
      <c r="A141" s="93" t="s">
        <v>137</v>
      </c>
      <c r="B141" s="134"/>
      <c r="C141" s="134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8"/>
    </row>
    <row r="142" spans="1:14" x14ac:dyDescent="0.2">
      <c r="A142" s="93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82"/>
    </row>
    <row r="143" spans="1:14" ht="15" x14ac:dyDescent="0.25">
      <c r="A143" s="132" t="s">
        <v>8</v>
      </c>
      <c r="B143" s="129"/>
      <c r="C143" s="129"/>
      <c r="D143" s="129">
        <f>'Berechnungstabelle (1)'!D$124</f>
        <v>0</v>
      </c>
      <c r="E143" s="129">
        <f>'Berechnungstabelle (1)'!E$124</f>
        <v>0</v>
      </c>
      <c r="F143" s="129">
        <f>'Berechnungstabelle (1)'!F$124</f>
        <v>0</v>
      </c>
      <c r="G143" s="129">
        <f>'Berechnungstabelle (1)'!G$124</f>
        <v>0</v>
      </c>
      <c r="H143" s="129">
        <f>'Berechnungstabelle (1)'!H$124</f>
        <v>0</v>
      </c>
      <c r="I143" s="129">
        <f>'Berechnungstabelle (1)'!I$124</f>
        <v>0</v>
      </c>
      <c r="J143" s="129">
        <f>'Berechnungstabelle (1)'!J$124</f>
        <v>0</v>
      </c>
      <c r="K143" s="129">
        <f>'Berechnungstabelle (1)'!K$124</f>
        <v>0</v>
      </c>
      <c r="L143" s="129">
        <f>'Berechnungstabelle (1)'!L$124</f>
        <v>0</v>
      </c>
      <c r="M143" s="129">
        <f>'Berechnungstabelle (1)'!M$124</f>
        <v>0</v>
      </c>
      <c r="N143" s="82"/>
    </row>
    <row r="144" spans="1:14" x14ac:dyDescent="0.2">
      <c r="A144" s="93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82"/>
    </row>
    <row r="145" spans="1:14" x14ac:dyDescent="0.2">
      <c r="A145" s="135" t="str">
        <f>CONCATENATE("Von ",$B$6," zu verwaltender Überschussanteil (in %)")</f>
        <v>Von Elternteil 1 zu verwaltender Überschussanteil (in %)</v>
      </c>
      <c r="B145" s="134"/>
      <c r="C145" s="134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8"/>
    </row>
    <row r="146" spans="1:14" x14ac:dyDescent="0.2">
      <c r="A146" s="135" t="str">
        <f>CONCATENATE("Von ",$C$6," zu verwaltender Überschussanteil (in %)")</f>
        <v>Von Elternteil 2 zu verwaltender Überschussanteil (in %)</v>
      </c>
      <c r="B146" s="134"/>
      <c r="C146" s="134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8"/>
    </row>
    <row r="147" spans="1:14" x14ac:dyDescent="0.2">
      <c r="A147" s="93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82"/>
    </row>
    <row r="148" spans="1:14" ht="15" x14ac:dyDescent="0.25">
      <c r="A148" s="75" t="s">
        <v>19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5"/>
    </row>
    <row r="149" spans="1:14" x14ac:dyDescent="0.2">
      <c r="A149" s="15" t="s">
        <v>134</v>
      </c>
      <c r="B149" s="247">
        <v>21150</v>
      </c>
      <c r="C149" s="247"/>
      <c r="D149" s="133"/>
      <c r="E149" s="133"/>
      <c r="F149" s="134"/>
      <c r="G149" s="134"/>
      <c r="H149" s="134"/>
      <c r="I149" s="134"/>
      <c r="J149" s="134"/>
      <c r="K149" s="134"/>
      <c r="L149" s="134"/>
      <c r="M149" s="134"/>
      <c r="N149" s="2"/>
    </row>
    <row r="150" spans="1:14" x14ac:dyDescent="0.2">
      <c r="A150" s="15" t="s">
        <v>135</v>
      </c>
      <c r="B150" s="247">
        <v>24675</v>
      </c>
      <c r="C150" s="247"/>
      <c r="D150" s="133"/>
      <c r="E150" s="133"/>
      <c r="F150" s="134"/>
      <c r="G150" s="134"/>
      <c r="H150" s="134"/>
      <c r="I150" s="134"/>
      <c r="J150" s="134"/>
      <c r="K150" s="134"/>
      <c r="L150" s="134"/>
      <c r="M150" s="134"/>
      <c r="N150" s="2"/>
    </row>
    <row r="151" spans="1:14" x14ac:dyDescent="0.2">
      <c r="A151" s="15" t="s">
        <v>136</v>
      </c>
      <c r="B151" s="246">
        <v>3525</v>
      </c>
      <c r="C151" s="246"/>
      <c r="D151" s="133"/>
      <c r="E151" s="133"/>
      <c r="F151" s="134"/>
      <c r="G151" s="134"/>
      <c r="H151" s="134"/>
      <c r="I151" s="134"/>
      <c r="J151" s="134"/>
      <c r="K151" s="134"/>
      <c r="L151" s="134"/>
      <c r="M151" s="134"/>
      <c r="N151" s="2"/>
    </row>
    <row r="152" spans="1:14" ht="15" x14ac:dyDescent="0.25">
      <c r="A152" s="132" t="s">
        <v>16</v>
      </c>
      <c r="B152" s="229">
        <f>'Berechnungstabelle (1)'!B$148</f>
        <v>0</v>
      </c>
      <c r="C152" s="229">
        <f>'Berechnungstabelle (1)'!C$148</f>
        <v>0</v>
      </c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5"/>
    </row>
    <row r="153" spans="1:14" x14ac:dyDescent="0.2">
      <c r="A153" s="93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5"/>
    </row>
    <row r="154" spans="1:14" ht="15" x14ac:dyDescent="0.25">
      <c r="A154" s="75" t="s">
        <v>128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5"/>
    </row>
    <row r="155" spans="1:14" x14ac:dyDescent="0.2">
      <c r="A155" s="153" t="s">
        <v>125</v>
      </c>
      <c r="B155" s="12" t="s">
        <v>126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5"/>
    </row>
    <row r="156" spans="1:14" x14ac:dyDescent="0.2">
      <c r="A156" s="153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5"/>
    </row>
    <row r="157" spans="1:14" x14ac:dyDescent="0.2">
      <c r="A157" s="15" t="s">
        <v>13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8"/>
    </row>
    <row r="158" spans="1:14" x14ac:dyDescent="0.2">
      <c r="A158" s="15"/>
      <c r="B158" s="133"/>
      <c r="C158" s="133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82"/>
    </row>
    <row r="159" spans="1:14" ht="15" x14ac:dyDescent="0.25">
      <c r="A159" s="132" t="s">
        <v>155</v>
      </c>
      <c r="B159" s="129">
        <f>'Berechnungstabelle (1)'!B215</f>
        <v>0</v>
      </c>
      <c r="C159" s="129">
        <f>'Berechnungstabelle (1)'!C215</f>
        <v>0</v>
      </c>
      <c r="D159" s="129">
        <f>'Berechnungstabelle (1)'!D215</f>
        <v>0</v>
      </c>
      <c r="E159" s="129">
        <f>'Berechnungstabelle (1)'!E215</f>
        <v>0</v>
      </c>
      <c r="F159" s="129">
        <f>'Berechnungstabelle (1)'!F215</f>
        <v>0</v>
      </c>
      <c r="G159" s="129">
        <f>'Berechnungstabelle (1)'!G215</f>
        <v>0</v>
      </c>
      <c r="H159" s="129">
        <f>'Berechnungstabelle (1)'!H215</f>
        <v>0</v>
      </c>
      <c r="I159" s="129">
        <f>'Berechnungstabelle (1)'!I215</f>
        <v>0</v>
      </c>
      <c r="J159" s="129">
        <f>'Berechnungstabelle (1)'!J215</f>
        <v>0</v>
      </c>
      <c r="K159" s="129">
        <f>'Berechnungstabelle (1)'!K215</f>
        <v>0</v>
      </c>
      <c r="L159" s="129">
        <f>'Berechnungstabelle (1)'!L215</f>
        <v>0</v>
      </c>
      <c r="M159" s="129">
        <f>'Berechnungstabelle (1)'!M215</f>
        <v>0</v>
      </c>
      <c r="N159" s="82"/>
    </row>
    <row r="160" spans="1:14" ht="15" x14ac:dyDescent="0.25">
      <c r="A160" s="132" t="s">
        <v>158</v>
      </c>
      <c r="B160" s="129"/>
      <c r="C160" s="129"/>
      <c r="D160" s="129">
        <f>ABS('Berechnungstabelle (1)'!D207)</f>
        <v>0</v>
      </c>
      <c r="E160" s="129">
        <f>ABS('Berechnungstabelle (1)'!E207)</f>
        <v>0</v>
      </c>
      <c r="F160" s="129">
        <f>ABS('Berechnungstabelle (1)'!F207)</f>
        <v>0</v>
      </c>
      <c r="G160" s="129">
        <f>ABS('Berechnungstabelle (1)'!G207)</f>
        <v>0</v>
      </c>
      <c r="H160" s="129">
        <f>ABS('Berechnungstabelle (1)'!H207)</f>
        <v>0</v>
      </c>
      <c r="I160" s="129">
        <f>ABS('Berechnungstabelle (1)'!I207)</f>
        <v>0</v>
      </c>
      <c r="J160" s="129">
        <f>ABS('Berechnungstabelle (1)'!J207)</f>
        <v>0</v>
      </c>
      <c r="K160" s="129">
        <f>ABS('Berechnungstabelle (1)'!K207)</f>
        <v>0</v>
      </c>
      <c r="L160" s="129">
        <f>ABS('Berechnungstabelle (1)'!L207)</f>
        <v>0</v>
      </c>
      <c r="M160" s="129">
        <f>ABS('Berechnungstabelle (1)'!M207)</f>
        <v>0</v>
      </c>
      <c r="N160" s="82"/>
    </row>
    <row r="161" spans="1:14" x14ac:dyDescent="0.2">
      <c r="A161" s="130" t="s">
        <v>160</v>
      </c>
      <c r="B161" s="203"/>
      <c r="C161" s="203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8"/>
    </row>
    <row r="162" spans="1:14" x14ac:dyDescent="0.2">
      <c r="A162" s="221" t="s">
        <v>154</v>
      </c>
      <c r="B162" s="133"/>
      <c r="C162" s="133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82"/>
    </row>
    <row r="163" spans="1:14" x14ac:dyDescent="0.2">
      <c r="A163" s="15" t="s">
        <v>161</v>
      </c>
      <c r="B163" s="207"/>
      <c r="C163" s="207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8"/>
    </row>
    <row r="164" spans="1:14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82"/>
    </row>
    <row r="165" spans="1:14" x14ac:dyDescent="0.2">
      <c r="A165" s="15" t="s">
        <v>12</v>
      </c>
      <c r="B165" s="133">
        <f>'Berechnungstabelle (1)'!B223</f>
        <v>0</v>
      </c>
      <c r="C165" s="133">
        <f>'Berechnungstabelle (1)'!C223</f>
        <v>0</v>
      </c>
      <c r="D165" s="133">
        <f>'Berechnungstabelle (1)'!D223+ABS('Berechnungstabelle (1)'!D207)</f>
        <v>0</v>
      </c>
      <c r="E165" s="133">
        <f>'Berechnungstabelle (1)'!E223+ABS('Berechnungstabelle (1)'!E207)</f>
        <v>0</v>
      </c>
      <c r="F165" s="133">
        <f>'Berechnungstabelle (1)'!F223+ABS('Berechnungstabelle (1)'!F207)</f>
        <v>0</v>
      </c>
      <c r="G165" s="133">
        <f>'Berechnungstabelle (1)'!G223+ABS('Berechnungstabelle (1)'!G207)</f>
        <v>0</v>
      </c>
      <c r="H165" s="133">
        <f>'Berechnungstabelle (1)'!H223+ABS('Berechnungstabelle (1)'!H207)</f>
        <v>0</v>
      </c>
      <c r="I165" s="133">
        <f>'Berechnungstabelle (1)'!I223+ABS('Berechnungstabelle (1)'!I207)</f>
        <v>0</v>
      </c>
      <c r="J165" s="133">
        <f>'Berechnungstabelle (1)'!J223+ABS('Berechnungstabelle (1)'!J207)</f>
        <v>0</v>
      </c>
      <c r="K165" s="133">
        <f>'Berechnungstabelle (1)'!K223+ABS('Berechnungstabelle (1)'!K207)</f>
        <v>0</v>
      </c>
      <c r="L165" s="133">
        <f>'Berechnungstabelle (1)'!L223+ABS('Berechnungstabelle (1)'!L207)</f>
        <v>0</v>
      </c>
      <c r="M165" s="133">
        <f>'Berechnungstabelle (1)'!M223+ABS('Berechnungstabelle (1)'!M207)</f>
        <v>0</v>
      </c>
      <c r="N165" s="82"/>
    </row>
    <row r="166" spans="1:14" x14ac:dyDescent="0.2">
      <c r="A166" s="15"/>
      <c r="B166" s="133"/>
      <c r="C166" s="133"/>
      <c r="D166" s="133"/>
      <c r="E166" s="133"/>
      <c r="F166" s="133"/>
      <c r="G166" s="133"/>
      <c r="H166" s="15"/>
      <c r="I166" s="15"/>
      <c r="J166" s="15"/>
      <c r="K166" s="15"/>
      <c r="L166" s="15"/>
      <c r="M166" s="15"/>
      <c r="N166" s="82"/>
    </row>
    <row r="167" spans="1:14" ht="15.75" thickBot="1" x14ac:dyDescent="0.3">
      <c r="A167" s="75" t="s">
        <v>56</v>
      </c>
      <c r="B167" s="133"/>
      <c r="C167" s="133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82"/>
    </row>
    <row r="168" spans="1:14" ht="15" x14ac:dyDescent="0.25">
      <c r="A168" s="158" t="str">
        <f>CONCATENATE("Barunterhalt (an ",$C$6," zu zahlen)")</f>
        <v>Barunterhalt (an Elternteil 2 zu zahlen)</v>
      </c>
      <c r="B168" s="159"/>
      <c r="C168" s="159"/>
      <c r="D168" s="160">
        <f>'Berechnungstabelle (1)'!D250</f>
        <v>0</v>
      </c>
      <c r="E168" s="160">
        <f>'Berechnungstabelle (1)'!E250</f>
        <v>0</v>
      </c>
      <c r="F168" s="160">
        <f>'Berechnungstabelle (1)'!F250</f>
        <v>0</v>
      </c>
      <c r="G168" s="160">
        <f>'Berechnungstabelle (1)'!G250</f>
        <v>0</v>
      </c>
      <c r="H168" s="160">
        <f>'Berechnungstabelle (1)'!H250</f>
        <v>0</v>
      </c>
      <c r="I168" s="160">
        <f>'Berechnungstabelle (1)'!I250</f>
        <v>0</v>
      </c>
      <c r="J168" s="160">
        <f>'Berechnungstabelle (1)'!J250</f>
        <v>0</v>
      </c>
      <c r="K168" s="160">
        <f>'Berechnungstabelle (1)'!K250</f>
        <v>0</v>
      </c>
      <c r="L168" s="160">
        <f>'Berechnungstabelle (1)'!L250</f>
        <v>0</v>
      </c>
      <c r="M168" s="161">
        <f>'Berechnungstabelle (1)'!M250</f>
        <v>0</v>
      </c>
      <c r="N168" s="82"/>
    </row>
    <row r="169" spans="1:14" ht="15" x14ac:dyDescent="0.25">
      <c r="A169" s="162" t="str">
        <f>CONCATENATE("Barunterhalt (an ",$B$6," zu zahlen)")</f>
        <v>Barunterhalt (an Elternteil 1 zu zahlen)</v>
      </c>
      <c r="B169" s="163"/>
      <c r="C169" s="163"/>
      <c r="D169" s="164">
        <f>'Berechnungstabelle (1)'!D251</f>
        <v>0</v>
      </c>
      <c r="E169" s="164">
        <f>'Berechnungstabelle (1)'!E251</f>
        <v>0</v>
      </c>
      <c r="F169" s="164">
        <f>'Berechnungstabelle (1)'!F251</f>
        <v>0</v>
      </c>
      <c r="G169" s="164">
        <f>'Berechnungstabelle (1)'!G251</f>
        <v>0</v>
      </c>
      <c r="H169" s="164">
        <f>'Berechnungstabelle (1)'!H251</f>
        <v>0</v>
      </c>
      <c r="I169" s="164">
        <f>'Berechnungstabelle (1)'!I251</f>
        <v>0</v>
      </c>
      <c r="J169" s="164">
        <f>'Berechnungstabelle (1)'!J251</f>
        <v>0</v>
      </c>
      <c r="K169" s="164">
        <f>'Berechnungstabelle (1)'!K251</f>
        <v>0</v>
      </c>
      <c r="L169" s="164">
        <f>'Berechnungstabelle (1)'!L251</f>
        <v>0</v>
      </c>
      <c r="M169" s="165">
        <f>'Berechnungstabelle (1)'!M251</f>
        <v>0</v>
      </c>
      <c r="N169" s="82"/>
    </row>
    <row r="170" spans="1:14" ht="15" x14ac:dyDescent="0.25">
      <c r="A170" s="162" t="s">
        <v>100</v>
      </c>
      <c r="B170" s="166">
        <f>'Berechnungstabelle (1)'!B252</f>
        <v>0</v>
      </c>
      <c r="C170" s="166">
        <f>'Berechnungstabelle (1)'!C252</f>
        <v>0</v>
      </c>
      <c r="D170" s="163">
        <f>'Berechnungstabelle (1)'!D252</f>
        <v>0</v>
      </c>
      <c r="E170" s="163">
        <f>'Berechnungstabelle (1)'!E252</f>
        <v>0</v>
      </c>
      <c r="F170" s="163">
        <f>'Berechnungstabelle (1)'!F252</f>
        <v>0</v>
      </c>
      <c r="G170" s="163">
        <f>'Berechnungstabelle (1)'!G252</f>
        <v>0</v>
      </c>
      <c r="H170" s="163">
        <f>'Berechnungstabelle (1)'!H252</f>
        <v>0</v>
      </c>
      <c r="I170" s="163">
        <f>'Berechnungstabelle (1)'!I252</f>
        <v>0</v>
      </c>
      <c r="J170" s="163">
        <f>'Berechnungstabelle (1)'!J252</f>
        <v>0</v>
      </c>
      <c r="K170" s="163">
        <f>'Berechnungstabelle (1)'!K252</f>
        <v>0</v>
      </c>
      <c r="L170" s="163">
        <f>'Berechnungstabelle (1)'!L252</f>
        <v>0</v>
      </c>
      <c r="M170" s="167">
        <f>'Berechnungstabelle (1)'!M252</f>
        <v>0</v>
      </c>
      <c r="N170" s="82"/>
    </row>
    <row r="171" spans="1:14" ht="15" x14ac:dyDescent="0.25">
      <c r="A171" s="168" t="s">
        <v>57</v>
      </c>
      <c r="B171" s="169"/>
      <c r="C171" s="169"/>
      <c r="D171" s="170">
        <f>'Berechnungstabelle (1)'!D253</f>
        <v>0</v>
      </c>
      <c r="E171" s="170">
        <f>'Berechnungstabelle (1)'!E253</f>
        <v>0</v>
      </c>
      <c r="F171" s="170">
        <f>'Berechnungstabelle (1)'!F253</f>
        <v>0</v>
      </c>
      <c r="G171" s="170">
        <f>'Berechnungstabelle (1)'!G253</f>
        <v>0</v>
      </c>
      <c r="H171" s="170">
        <f>'Berechnungstabelle (1)'!H253</f>
        <v>0</v>
      </c>
      <c r="I171" s="170">
        <f>'Berechnungstabelle (1)'!I253</f>
        <v>0</v>
      </c>
      <c r="J171" s="170">
        <f>'Berechnungstabelle (1)'!J253</f>
        <v>0</v>
      </c>
      <c r="K171" s="170">
        <f>'Berechnungstabelle (1)'!K253</f>
        <v>0</v>
      </c>
      <c r="L171" s="170">
        <f>'Berechnungstabelle (1)'!L253</f>
        <v>0</v>
      </c>
      <c r="M171" s="171">
        <f>'Berechnungstabelle (1)'!M253</f>
        <v>0</v>
      </c>
      <c r="N171" s="82"/>
    </row>
    <row r="172" spans="1:14" ht="15" x14ac:dyDescent="0.25">
      <c r="A172" s="162" t="str">
        <f>CONCATENATE("Betreuungsunterhalt für ",$C$6)</f>
        <v>Betreuungsunterhalt für Elternteil 2</v>
      </c>
      <c r="B172" s="172"/>
      <c r="C172" s="172"/>
      <c r="D172" s="164">
        <f>'Berechnungstabelle (1)'!D254</f>
        <v>0</v>
      </c>
      <c r="E172" s="164">
        <f>'Berechnungstabelle (1)'!E254</f>
        <v>0</v>
      </c>
      <c r="F172" s="164">
        <f>'Berechnungstabelle (1)'!F254</f>
        <v>0</v>
      </c>
      <c r="G172" s="164">
        <f>'Berechnungstabelle (1)'!G254</f>
        <v>0</v>
      </c>
      <c r="H172" s="164">
        <f>'Berechnungstabelle (1)'!H254</f>
        <v>0</v>
      </c>
      <c r="I172" s="164">
        <f>'Berechnungstabelle (1)'!I254</f>
        <v>0</v>
      </c>
      <c r="J172" s="164">
        <f>'Berechnungstabelle (1)'!J254</f>
        <v>0</v>
      </c>
      <c r="K172" s="164">
        <f>'Berechnungstabelle (1)'!K254</f>
        <v>0</v>
      </c>
      <c r="L172" s="164">
        <f>'Berechnungstabelle (1)'!L254</f>
        <v>0</v>
      </c>
      <c r="M172" s="165">
        <f>'Berechnungstabelle (1)'!M254</f>
        <v>0</v>
      </c>
      <c r="N172" s="82"/>
    </row>
    <row r="173" spans="1:14" ht="15" x14ac:dyDescent="0.25">
      <c r="A173" s="162" t="s">
        <v>50</v>
      </c>
      <c r="B173" s="164">
        <f>'Berechnungstabelle (1)'!B255</f>
        <v>0</v>
      </c>
      <c r="C173" s="172"/>
      <c r="D173" s="172">
        <f>'Berechnungstabelle (1)'!D255</f>
        <v>0</v>
      </c>
      <c r="E173" s="172">
        <f>'Berechnungstabelle (1)'!E255</f>
        <v>0</v>
      </c>
      <c r="F173" s="172">
        <f>'Berechnungstabelle (1)'!F255</f>
        <v>0</v>
      </c>
      <c r="G173" s="172">
        <f>'Berechnungstabelle (1)'!G255</f>
        <v>0</v>
      </c>
      <c r="H173" s="172">
        <f>'Berechnungstabelle (1)'!H255</f>
        <v>0</v>
      </c>
      <c r="I173" s="172">
        <f>'Berechnungstabelle (1)'!I255</f>
        <v>0</v>
      </c>
      <c r="J173" s="172">
        <f>'Berechnungstabelle (1)'!J255</f>
        <v>0</v>
      </c>
      <c r="K173" s="172">
        <f>'Berechnungstabelle (1)'!K255</f>
        <v>0</v>
      </c>
      <c r="L173" s="172">
        <f>'Berechnungstabelle (1)'!L255</f>
        <v>0</v>
      </c>
      <c r="M173" s="173">
        <f>'Berechnungstabelle (1)'!M255</f>
        <v>0</v>
      </c>
      <c r="N173" s="82"/>
    </row>
    <row r="174" spans="1:14" ht="15" x14ac:dyDescent="0.25">
      <c r="A174" s="168" t="s">
        <v>57</v>
      </c>
      <c r="B174" s="169"/>
      <c r="C174" s="169"/>
      <c r="D174" s="170">
        <f>'Berechnungstabelle (1)'!D256</f>
        <v>0</v>
      </c>
      <c r="E174" s="170">
        <f>'Berechnungstabelle (1)'!E256</f>
        <v>0</v>
      </c>
      <c r="F174" s="170">
        <f>'Berechnungstabelle (1)'!F256</f>
        <v>0</v>
      </c>
      <c r="G174" s="170">
        <f>'Berechnungstabelle (1)'!G256</f>
        <v>0</v>
      </c>
      <c r="H174" s="170">
        <f>'Berechnungstabelle (1)'!H256</f>
        <v>0</v>
      </c>
      <c r="I174" s="170">
        <f>'Berechnungstabelle (1)'!I256</f>
        <v>0</v>
      </c>
      <c r="J174" s="170">
        <f>'Berechnungstabelle (1)'!J256</f>
        <v>0</v>
      </c>
      <c r="K174" s="170">
        <f>'Berechnungstabelle (1)'!K256</f>
        <v>0</v>
      </c>
      <c r="L174" s="170">
        <f>'Berechnungstabelle (1)'!L256</f>
        <v>0</v>
      </c>
      <c r="M174" s="171">
        <f>'Berechnungstabelle (1)'!M256</f>
        <v>0</v>
      </c>
      <c r="N174" s="82"/>
    </row>
    <row r="175" spans="1:14" ht="15" x14ac:dyDescent="0.25">
      <c r="A175" s="162" t="str">
        <f>CONCATENATE("Betreuungsunterhalt für ",$B$6)</f>
        <v>Betreuungsunterhalt für Elternteil 1</v>
      </c>
      <c r="B175" s="163"/>
      <c r="C175" s="163"/>
      <c r="D175" s="166">
        <f>'Berechnungstabelle (1)'!D257</f>
        <v>0</v>
      </c>
      <c r="E175" s="166">
        <f>'Berechnungstabelle (1)'!E257</f>
        <v>0</v>
      </c>
      <c r="F175" s="166">
        <f>'Berechnungstabelle (1)'!F257</f>
        <v>0</v>
      </c>
      <c r="G175" s="166">
        <f>'Berechnungstabelle (1)'!G257</f>
        <v>0</v>
      </c>
      <c r="H175" s="166">
        <f>'Berechnungstabelle (1)'!H257</f>
        <v>0</v>
      </c>
      <c r="I175" s="166">
        <f>'Berechnungstabelle (1)'!I257</f>
        <v>0</v>
      </c>
      <c r="J175" s="166">
        <f>'Berechnungstabelle (1)'!J257</f>
        <v>0</v>
      </c>
      <c r="K175" s="166">
        <f>'Berechnungstabelle (1)'!K257</f>
        <v>0</v>
      </c>
      <c r="L175" s="166">
        <f>'Berechnungstabelle (1)'!L257</f>
        <v>0</v>
      </c>
      <c r="M175" s="174">
        <f>'Berechnungstabelle (1)'!M257</f>
        <v>0</v>
      </c>
      <c r="N175" s="82"/>
    </row>
    <row r="176" spans="1:14" ht="15" x14ac:dyDescent="0.25">
      <c r="A176" s="162" t="s">
        <v>50</v>
      </c>
      <c r="B176" s="172"/>
      <c r="C176" s="164">
        <f>'Berechnungstabelle (1)'!C258</f>
        <v>0</v>
      </c>
      <c r="D176" s="172">
        <f>'Berechnungstabelle (1)'!D258</f>
        <v>0</v>
      </c>
      <c r="E176" s="172">
        <f>'Berechnungstabelle (1)'!E258</f>
        <v>0</v>
      </c>
      <c r="F176" s="172">
        <f>'Berechnungstabelle (1)'!F258</f>
        <v>0</v>
      </c>
      <c r="G176" s="172">
        <f>'Berechnungstabelle (1)'!G258</f>
        <v>0</v>
      </c>
      <c r="H176" s="172">
        <f>'Berechnungstabelle (1)'!H258</f>
        <v>0</v>
      </c>
      <c r="I176" s="172">
        <f>'Berechnungstabelle (1)'!I258</f>
        <v>0</v>
      </c>
      <c r="J176" s="172">
        <f>'Berechnungstabelle (1)'!J258</f>
        <v>0</v>
      </c>
      <c r="K176" s="172">
        <f>'Berechnungstabelle (1)'!K258</f>
        <v>0</v>
      </c>
      <c r="L176" s="172">
        <f>'Berechnungstabelle (1)'!L258</f>
        <v>0</v>
      </c>
      <c r="M176" s="173">
        <f>'Berechnungstabelle (1)'!M258</f>
        <v>0</v>
      </c>
      <c r="N176" s="15"/>
    </row>
    <row r="177" spans="1:14" ht="15" x14ac:dyDescent="0.25">
      <c r="A177" s="168" t="s">
        <v>57</v>
      </c>
      <c r="B177" s="169"/>
      <c r="C177" s="169"/>
      <c r="D177" s="170">
        <f>'Berechnungstabelle (1)'!D259</f>
        <v>0</v>
      </c>
      <c r="E177" s="170">
        <f>'Berechnungstabelle (1)'!E259</f>
        <v>0</v>
      </c>
      <c r="F177" s="170">
        <f>'Berechnungstabelle (1)'!F259</f>
        <v>0</v>
      </c>
      <c r="G177" s="170">
        <f>'Berechnungstabelle (1)'!G259</f>
        <v>0</v>
      </c>
      <c r="H177" s="170">
        <f>'Berechnungstabelle (1)'!H259</f>
        <v>0</v>
      </c>
      <c r="I177" s="170">
        <f>'Berechnungstabelle (1)'!I259</f>
        <v>0</v>
      </c>
      <c r="J177" s="170">
        <f>'Berechnungstabelle (1)'!J259</f>
        <v>0</v>
      </c>
      <c r="K177" s="170">
        <f>'Berechnungstabelle (1)'!K259</f>
        <v>0</v>
      </c>
      <c r="L177" s="170">
        <f>'Berechnungstabelle (1)'!L259</f>
        <v>0</v>
      </c>
      <c r="M177" s="171">
        <f>'Berechnungstabelle (1)'!M259</f>
        <v>0</v>
      </c>
      <c r="N177" s="15"/>
    </row>
    <row r="178" spans="1:14" ht="15" x14ac:dyDescent="0.25">
      <c r="A178" s="175" t="str">
        <f>CONCATENATE("Kinderzulage (von/an ",$C$6," zu zahlen)")</f>
        <v>Kinderzulage (von/an Elternteil 2 zu zahlen)</v>
      </c>
      <c r="B178" s="176"/>
      <c r="C178" s="177">
        <f>'Berechnungstabelle (1)'!C260</f>
        <v>0</v>
      </c>
      <c r="D178" s="177">
        <f>'Berechnungstabelle (1)'!D260</f>
        <v>0</v>
      </c>
      <c r="E178" s="177">
        <f>'Berechnungstabelle (1)'!E260</f>
        <v>0</v>
      </c>
      <c r="F178" s="177">
        <f>'Berechnungstabelle (1)'!F260</f>
        <v>0</v>
      </c>
      <c r="G178" s="177">
        <f>'Berechnungstabelle (1)'!G260</f>
        <v>0</v>
      </c>
      <c r="H178" s="177">
        <f>'Berechnungstabelle (1)'!H260</f>
        <v>0</v>
      </c>
      <c r="I178" s="177">
        <f>'Berechnungstabelle (1)'!I260</f>
        <v>0</v>
      </c>
      <c r="J178" s="177">
        <f>'Berechnungstabelle (1)'!J260</f>
        <v>0</v>
      </c>
      <c r="K178" s="177">
        <f>'Berechnungstabelle (1)'!K260</f>
        <v>0</v>
      </c>
      <c r="L178" s="177">
        <f>'Berechnungstabelle (1)'!L260</f>
        <v>0</v>
      </c>
      <c r="M178" s="178">
        <f>'Berechnungstabelle (1)'!M260</f>
        <v>0</v>
      </c>
      <c r="N178" s="15"/>
    </row>
    <row r="179" spans="1:14" ht="15" x14ac:dyDescent="0.25">
      <c r="A179" s="168" t="str">
        <f>CONCATENATE("Kinderzulage (von/an ",$B$6," zu zahlen)")</f>
        <v>Kinderzulage (von/an Elternteil 1 zu zahlen)</v>
      </c>
      <c r="B179" s="170">
        <f>'Berechnungstabelle (1)'!B261</f>
        <v>0</v>
      </c>
      <c r="C179" s="169"/>
      <c r="D179" s="170">
        <f>'Berechnungstabelle (1)'!D261</f>
        <v>0</v>
      </c>
      <c r="E179" s="170">
        <f>'Berechnungstabelle (1)'!E261</f>
        <v>0</v>
      </c>
      <c r="F179" s="170">
        <f>'Berechnungstabelle (1)'!F261</f>
        <v>0</v>
      </c>
      <c r="G179" s="170">
        <f>'Berechnungstabelle (1)'!G261</f>
        <v>0</v>
      </c>
      <c r="H179" s="170">
        <f>'Berechnungstabelle (1)'!H261</f>
        <v>0</v>
      </c>
      <c r="I179" s="170">
        <f>'Berechnungstabelle (1)'!I261</f>
        <v>0</v>
      </c>
      <c r="J179" s="170">
        <f>'Berechnungstabelle (1)'!J261</f>
        <v>0</v>
      </c>
      <c r="K179" s="170">
        <f>'Berechnungstabelle (1)'!K261</f>
        <v>0</v>
      </c>
      <c r="L179" s="170">
        <f>'Berechnungstabelle (1)'!L261</f>
        <v>0</v>
      </c>
      <c r="M179" s="171">
        <f>'Berechnungstabelle (1)'!M261</f>
        <v>0</v>
      </c>
      <c r="N179" s="15"/>
    </row>
    <row r="180" spans="1:14" ht="15" x14ac:dyDescent="0.25">
      <c r="A180" s="179" t="s">
        <v>123</v>
      </c>
      <c r="B180" s="164">
        <f>'Berechnungstabelle (1)'!B262</f>
        <v>0</v>
      </c>
      <c r="C180" s="164">
        <f>'Berechnungstabelle (1)'!C262</f>
        <v>0</v>
      </c>
      <c r="D180" s="172">
        <f>'Berechnungstabelle (1)'!D262</f>
        <v>0</v>
      </c>
      <c r="E180" s="172">
        <f>'Berechnungstabelle (1)'!E262</f>
        <v>0</v>
      </c>
      <c r="F180" s="172">
        <f>'Berechnungstabelle (1)'!F262</f>
        <v>0</v>
      </c>
      <c r="G180" s="172">
        <f>'Berechnungstabelle (1)'!G262</f>
        <v>0</v>
      </c>
      <c r="H180" s="172">
        <f>'Berechnungstabelle (1)'!H262</f>
        <v>0</v>
      </c>
      <c r="I180" s="172">
        <f>'Berechnungstabelle (1)'!I262</f>
        <v>0</v>
      </c>
      <c r="J180" s="172">
        <f>'Berechnungstabelle (1)'!J262</f>
        <v>0</v>
      </c>
      <c r="K180" s="172">
        <f>'Berechnungstabelle (1)'!K262</f>
        <v>0</v>
      </c>
      <c r="L180" s="172">
        <f>'Berechnungstabelle (1)'!L262</f>
        <v>0</v>
      </c>
      <c r="M180" s="173">
        <f>'Berechnungstabelle (1)'!M262</f>
        <v>0</v>
      </c>
      <c r="N180" s="15"/>
    </row>
    <row r="181" spans="1:14" ht="15" x14ac:dyDescent="0.25">
      <c r="A181" s="180" t="s">
        <v>57</v>
      </c>
      <c r="B181" s="164">
        <f>'Berechnungstabelle (1)'!B263</f>
        <v>0</v>
      </c>
      <c r="C181" s="164">
        <f>'Berechnungstabelle (1)'!C263</f>
        <v>0</v>
      </c>
      <c r="D181" s="172"/>
      <c r="E181" s="172"/>
      <c r="F181" s="172"/>
      <c r="G181" s="172"/>
      <c r="H181" s="172"/>
      <c r="I181" s="172"/>
      <c r="J181" s="172"/>
      <c r="K181" s="172"/>
      <c r="L181" s="172"/>
      <c r="M181" s="173"/>
      <c r="N181" s="15"/>
    </row>
    <row r="182" spans="1:14" ht="15" x14ac:dyDescent="0.25">
      <c r="A182" s="181" t="s">
        <v>16</v>
      </c>
      <c r="B182" s="177">
        <f>'Berechnungstabelle (1)'!B264</f>
        <v>0</v>
      </c>
      <c r="C182" s="177">
        <f>'Berechnungstabelle (1)'!C264</f>
        <v>0</v>
      </c>
      <c r="D182" s="176"/>
      <c r="E182" s="176"/>
      <c r="F182" s="176"/>
      <c r="G182" s="176"/>
      <c r="H182" s="176"/>
      <c r="I182" s="176"/>
      <c r="J182" s="176"/>
      <c r="K182" s="176"/>
      <c r="L182" s="176"/>
      <c r="M182" s="182"/>
      <c r="N182" s="15"/>
    </row>
    <row r="183" spans="1:14" ht="15.75" thickBot="1" x14ac:dyDescent="0.3">
      <c r="A183" s="183" t="s">
        <v>57</v>
      </c>
      <c r="B183" s="184">
        <f>'Berechnungstabelle (1)'!B265</f>
        <v>0</v>
      </c>
      <c r="C183" s="184">
        <f>'Berechnungstabelle (1)'!C265</f>
        <v>0</v>
      </c>
      <c r="D183" s="185"/>
      <c r="E183" s="185"/>
      <c r="F183" s="185"/>
      <c r="G183" s="185"/>
      <c r="H183" s="185"/>
      <c r="I183" s="185"/>
      <c r="J183" s="185"/>
      <c r="K183" s="185"/>
      <c r="L183" s="185"/>
      <c r="M183" s="186"/>
      <c r="N183" s="15"/>
    </row>
    <row r="184" spans="1:14" ht="15.75" thickBot="1" x14ac:dyDescent="0.3">
      <c r="A184" s="187" t="s">
        <v>164</v>
      </c>
      <c r="B184" s="188">
        <f>'Berechnungstabelle (1)'!B266</f>
        <v>0</v>
      </c>
      <c r="C184" s="188">
        <f>'Berechnungstabelle (1)'!C266</f>
        <v>0</v>
      </c>
      <c r="D184" s="188">
        <f>'Berechnungstabelle (1)'!D266</f>
        <v>0</v>
      </c>
      <c r="E184" s="188">
        <f>'Berechnungstabelle (1)'!E266</f>
        <v>0</v>
      </c>
      <c r="F184" s="188">
        <f>'Berechnungstabelle (1)'!F266</f>
        <v>0</v>
      </c>
      <c r="G184" s="188">
        <f>'Berechnungstabelle (1)'!G266</f>
        <v>0</v>
      </c>
      <c r="H184" s="188">
        <f>'Berechnungstabelle (1)'!H266</f>
        <v>0</v>
      </c>
      <c r="I184" s="188">
        <f>'Berechnungstabelle (1)'!I266</f>
        <v>0</v>
      </c>
      <c r="J184" s="188">
        <f>'Berechnungstabelle (1)'!J266</f>
        <v>0</v>
      </c>
      <c r="K184" s="188">
        <f>'Berechnungstabelle (1)'!K266</f>
        <v>0</v>
      </c>
      <c r="L184" s="188">
        <f>'Berechnungstabelle (1)'!L266</f>
        <v>0</v>
      </c>
      <c r="M184" s="189">
        <f>'Berechnungstabelle (1)'!M266</f>
        <v>0</v>
      </c>
      <c r="N184" s="15"/>
    </row>
    <row r="185" spans="1:14" ht="15" thickBot="1" x14ac:dyDescent="0.25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5"/>
    </row>
    <row r="186" spans="1:14" ht="15.75" thickBot="1" x14ac:dyDescent="0.3">
      <c r="A186" s="190" t="s">
        <v>133</v>
      </c>
      <c r="B186" s="188">
        <f>'Berechnungstabelle (1)'!B268</f>
        <v>0</v>
      </c>
      <c r="C186" s="188">
        <f>'Berechnungstabelle (1)'!C268</f>
        <v>0</v>
      </c>
      <c r="D186" s="188">
        <f>'Berechnungstabelle (1)'!D268</f>
        <v>0</v>
      </c>
      <c r="E186" s="188">
        <f>'Berechnungstabelle (1)'!E268</f>
        <v>0</v>
      </c>
      <c r="F186" s="188">
        <f>'Berechnungstabelle (1)'!F268</f>
        <v>0</v>
      </c>
      <c r="G186" s="188">
        <f>'Berechnungstabelle (1)'!G268</f>
        <v>0</v>
      </c>
      <c r="H186" s="188">
        <f>'Berechnungstabelle (1)'!H268</f>
        <v>0</v>
      </c>
      <c r="I186" s="188">
        <f>'Berechnungstabelle (1)'!I268</f>
        <v>0</v>
      </c>
      <c r="J186" s="188">
        <f>'Berechnungstabelle (1)'!J268</f>
        <v>0</v>
      </c>
      <c r="K186" s="188">
        <f>'Berechnungstabelle (1)'!K268</f>
        <v>0</v>
      </c>
      <c r="L186" s="188">
        <f>'Berechnungstabelle (1)'!L268</f>
        <v>0</v>
      </c>
      <c r="M186" s="189">
        <f>'Berechnungstabelle (1)'!M268</f>
        <v>0</v>
      </c>
      <c r="N186" s="15"/>
    </row>
    <row r="187" spans="1:14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82"/>
    </row>
    <row r="188" spans="1:14" ht="15" x14ac:dyDescent="0.25">
      <c r="A188" s="192"/>
      <c r="B188" s="238" t="str">
        <f>'Berechnungstabelle (1)'!B271:M271</f>
        <v>Per Januar 2117 sollte eine Neuberechnung der Unterhaltsbeiträge geprüft werden.</v>
      </c>
      <c r="C188" s="238"/>
      <c r="D188" s="238"/>
      <c r="E188" s="238"/>
      <c r="F188" s="238"/>
      <c r="G188" s="238"/>
      <c r="H188" s="238"/>
      <c r="I188" s="238"/>
      <c r="J188" s="238"/>
      <c r="K188" s="238"/>
      <c r="L188" s="238"/>
      <c r="M188" s="238"/>
      <c r="N188" s="15"/>
    </row>
  </sheetData>
  <sheetProtection algorithmName="SHA-512" hashValue="mOvtI3w1Cjm8+GCLtERmpLcG3K9QtwUMCdVHv3SiNEgSYEtHV5WtbYfSaGBjpfXUwzn/oXMe+yVff4orAp7nCA==" saltValue="s+fHqZZKpoUAS8vmm4yW7w==" spinCount="100000" sheet="1" formatCells="0" selectLockedCells="1"/>
  <mergeCells count="19">
    <mergeCell ref="B29:D29"/>
    <mergeCell ref="B27:E27"/>
    <mergeCell ref="G24:H24"/>
    <mergeCell ref="K3:M3"/>
    <mergeCell ref="G23:M23"/>
    <mergeCell ref="B23:E23"/>
    <mergeCell ref="B188:M188"/>
    <mergeCell ref="G25:H25"/>
    <mergeCell ref="G26:H26"/>
    <mergeCell ref="B11:C11"/>
    <mergeCell ref="K29:L29"/>
    <mergeCell ref="K30:L30"/>
    <mergeCell ref="B151:C151"/>
    <mergeCell ref="B150:C150"/>
    <mergeCell ref="B149:C149"/>
    <mergeCell ref="K28:M28"/>
    <mergeCell ref="B32:D32"/>
    <mergeCell ref="B31:E31"/>
    <mergeCell ref="B28:D28"/>
  </mergeCells>
  <conditionalFormatting sqref="B9:M10 B14:M14 D11:M13">
    <cfRule type="cellIs" dxfId="101" priority="73" operator="lessThan">
      <formula>0</formula>
    </cfRule>
  </conditionalFormatting>
  <conditionalFormatting sqref="D124:M124">
    <cfRule type="expression" dxfId="100" priority="65">
      <formula>IF(D$47&lt;=D$70+D$94,D$124+D$143&lt;&gt;D$70+D$94-D$47,D$124+D$143&lt;&gt;0)</formula>
    </cfRule>
  </conditionalFormatting>
  <conditionalFormatting sqref="D143:M143">
    <cfRule type="expression" dxfId="99" priority="64">
      <formula>IF(D$47&lt;D$70+D$94,D$124+D$143&lt;&gt;D$70+D$94-D$47,D$124+D$143&lt;&gt;0)</formula>
    </cfRule>
  </conditionalFormatting>
  <conditionalFormatting sqref="D171:M171 D174:M174 D177:M177 B181:C181 B183:C183">
    <cfRule type="cellIs" dxfId="98" priority="56" operator="lessThanOrEqual">
      <formula>-0.005</formula>
    </cfRule>
  </conditionalFormatting>
  <conditionalFormatting sqref="B3 B50:M50 B54 C55">
    <cfRule type="cellIs" dxfId="97" priority="54" operator="equal">
      <formula>0</formula>
    </cfRule>
  </conditionalFormatting>
  <conditionalFormatting sqref="D168:L168">
    <cfRule type="cellIs" dxfId="96" priority="49" operator="greaterThan">
      <formula>0.0049</formula>
    </cfRule>
    <cfRule type="cellIs" dxfId="95" priority="50" operator="lessThan">
      <formula>-0.0049</formula>
    </cfRule>
  </conditionalFormatting>
  <conditionalFormatting sqref="M168">
    <cfRule type="cellIs" dxfId="94" priority="46" operator="greaterThan">
      <formula>0.0049</formula>
    </cfRule>
    <cfRule type="cellIs" dxfId="93" priority="48" operator="lessThan">
      <formula>-0.0049</formula>
    </cfRule>
  </conditionalFormatting>
  <conditionalFormatting sqref="M169:M170 M172:M173 M175:M176 M178:M180">
    <cfRule type="cellIs" dxfId="92" priority="45" operator="greaterThan">
      <formula>0.0049</formula>
    </cfRule>
    <cfRule type="cellIs" dxfId="91" priority="47" operator="lessThan">
      <formula>-0.0049</formula>
    </cfRule>
  </conditionalFormatting>
  <conditionalFormatting sqref="D169:L169 B170:L170 D172:L172 B173:L173 D175:L175 B176:L176 B178:L180 B182:C182">
    <cfRule type="cellIs" dxfId="90" priority="43" operator="greaterThan">
      <formula>0.0049</formula>
    </cfRule>
    <cfRule type="cellIs" dxfId="89" priority="44" operator="lessThan">
      <formula>-0.0049</formula>
    </cfRule>
  </conditionalFormatting>
  <conditionalFormatting sqref="B184:L185">
    <cfRule type="cellIs" dxfId="88" priority="51" operator="lessThan">
      <formula>-0.0049</formula>
    </cfRule>
    <cfRule type="cellIs" dxfId="87" priority="52" operator="greaterThan">
      <formula>0.0049</formula>
    </cfRule>
  </conditionalFormatting>
  <conditionalFormatting sqref="M184:M185">
    <cfRule type="cellIs" dxfId="86" priority="39" operator="greaterThan">
      <formula>0.0049</formula>
    </cfRule>
    <cfRule type="cellIs" dxfId="85" priority="40" operator="lessThan">
      <formula>-0.0049</formula>
    </cfRule>
  </conditionalFormatting>
  <conditionalFormatting sqref="A185">
    <cfRule type="cellIs" dxfId="84" priority="37" operator="lessThan">
      <formula>-0.0049</formula>
    </cfRule>
    <cfRule type="cellIs" dxfId="83" priority="38" operator="greaterThan">
      <formula>0.0049</formula>
    </cfRule>
  </conditionalFormatting>
  <conditionalFormatting sqref="A186:M186">
    <cfRule type="cellIs" dxfId="82" priority="36" operator="greaterThan">
      <formula>0.0049</formula>
    </cfRule>
  </conditionalFormatting>
  <conditionalFormatting sqref="A186:L186">
    <cfRule type="cellIs" dxfId="81" priority="35" operator="greaterThan">
      <formula>0.0049</formula>
    </cfRule>
  </conditionalFormatting>
  <conditionalFormatting sqref="B9:M9">
    <cfRule type="cellIs" dxfId="80" priority="32" operator="equal">
      <formula>0</formula>
    </cfRule>
  </conditionalFormatting>
  <conditionalFormatting sqref="A77:M79">
    <cfRule type="expression" dxfId="79" priority="18">
      <formula>SUM($D$74:$M$75)&lt;=0</formula>
    </cfRule>
  </conditionalFormatting>
  <conditionalFormatting sqref="B79:M79">
    <cfRule type="cellIs" dxfId="78" priority="25" operator="lessThanOrEqual">
      <formula>-0.005</formula>
    </cfRule>
  </conditionalFormatting>
  <conditionalFormatting sqref="D78:M78">
    <cfRule type="expression" dxfId="77" priority="20">
      <formula>SUM($D$78:$M$78)=0</formula>
    </cfRule>
  </conditionalFormatting>
  <conditionalFormatting sqref="A101:M102">
    <cfRule type="expression" dxfId="76" priority="4">
      <formula>SUM($D$98:$M$99)&lt;=0</formula>
    </cfRule>
  </conditionalFormatting>
  <conditionalFormatting sqref="B102:M102">
    <cfRule type="cellIs" dxfId="75" priority="15" operator="lessThanOrEqual">
      <formula>-0.005</formula>
    </cfRule>
  </conditionalFormatting>
  <conditionalFormatting sqref="B101:M101">
    <cfRule type="cellIs" dxfId="74" priority="11" operator="greaterThan">
      <formula>0.0049</formula>
    </cfRule>
    <cfRule type="cellIs" dxfId="73" priority="12" operator="lessThan">
      <formula>-0.0049</formula>
    </cfRule>
  </conditionalFormatting>
  <conditionalFormatting sqref="B77:M78">
    <cfRule type="cellIs" dxfId="72" priority="26" operator="greaterThan">
      <formula>0.0049</formula>
    </cfRule>
    <cfRule type="cellIs" dxfId="71" priority="27" operator="lessThan">
      <formula>-0.0049</formula>
    </cfRule>
  </conditionalFormatting>
  <conditionalFormatting sqref="A160:M160">
    <cfRule type="expression" dxfId="70" priority="3">
      <formula>SUM($D$160:$M$160)=0</formula>
    </cfRule>
  </conditionalFormatting>
  <conditionalFormatting sqref="A97:M97">
    <cfRule type="expression" dxfId="69" priority="2">
      <formula>SUM($D$97:$M$97)=0</formula>
    </cfRule>
  </conditionalFormatting>
  <dataValidations count="40">
    <dataValidation type="decimal" allowBlank="1" showErrorMessage="1" errorTitle="Fehlerhafte Eingabe" sqref="B51:M51">
      <formula1>-B$50</formula1>
      <formula2>B$50</formula2>
    </dataValidation>
    <dataValidation type="list" allowBlank="1" showErrorMessage="1" errorTitle="Fehlerhafte Eingabe" error="Geben Sie bitte &quot;Ja&quot; oder &quot;Nein&quot; ein." sqref="B12:C13">
      <formula1>JaNein</formula1>
    </dataValidation>
    <dataValidation type="list" allowBlank="1" showErrorMessage="1" errorTitle="Fehlerhafte Eingabe" error="Wählen Sie bitte eine Eingabe aus der Liste." sqref="B11:C11">
      <formula1>Zivilstand</formula1>
    </dataValidation>
    <dataValidation type="whole" allowBlank="1" showErrorMessage="1" errorTitle="Fehlerhafte Eingabe" error="Geben Sie bitte einen Wert zwischen 60 und 75 ein." sqref="M29:M30">
      <formula1>60</formula1>
      <formula2>75</formula2>
    </dataValidation>
    <dataValidation type="decimal" allowBlank="1" showInputMessage="1" showErrorMessage="1" errorTitle="Fehlerhafte Eingabe" error="Geben Sie bitte einen Wert zwischen Fr. 200.-- und Fr. 2'000.-- ein." sqref="M24:M26">
      <formula1>200</formula1>
      <formula2>2000</formula2>
    </dataValidation>
    <dataValidation type="decimal" allowBlank="1" showInputMessage="1" showErrorMessage="1" errorTitle="Fehlerhafte Eingabe" error="Geben Sie bitte einen Wert zwischen Fr. 1'000.-- und Fr. 4'000.-- ein." sqref="I25:I26">
      <formula1>1000</formula1>
      <formula2>4000</formula2>
    </dataValidation>
    <dataValidation type="decimal" allowBlank="1" showInputMessage="1" showErrorMessage="1" errorTitle="Fehlerhafte Eingabe" error="Geben Sie bitte einen Wert zwischen Fr. 1'500.-- und Fr. 5'200.-- ein." sqref="I24">
      <formula1>1500</formula1>
      <formula2>5200</formula2>
    </dataValidation>
    <dataValidation type="whole" allowBlank="1" showInputMessage="1" showErrorMessage="1" errorTitle="Fehlerhafte Eingabe" error="Geben Sie bitte einen Wert ein, der über der vorstehenden Altersklasse liegt und 18 (Jahre) nicht übersteigt." sqref="L26">
      <formula1>$L$25+1</formula1>
      <formula2>18</formula2>
    </dataValidation>
    <dataValidation type="whole" showInputMessage="1" showErrorMessage="1" errorTitle="Fehlerhafte Eingabe" error="Geben Sie bitte einen Wert ein, der zwischen der vorstehenden und der nachfolgenden Altersklasse liegt." sqref="L25">
      <formula1>$L$24+1</formula1>
      <formula2>IF($L$26&gt;0,$L$26-1,18)</formula2>
    </dataValidation>
    <dataValidation type="whole" allowBlank="1" showInputMessage="1" showErrorMessage="1" errorTitle="Fehlerhafte Eingabe" error="Geben Sie bitte einen Wert zwischen 0 und 10 ein." sqref="L24">
      <formula1>0</formula1>
      <formula2>10</formula2>
    </dataValidation>
    <dataValidation type="decimal" allowBlank="1" showInputMessage="1" showErrorMessage="1" errorTitle="Fehlerhafte Eingabe" error="Geben Sie bitte einen Wert zwischen 30 % und 80 % ein." sqref="C25">
      <formula1>0.3</formula1>
      <formula2>0.8</formula2>
    </dataValidation>
    <dataValidation type="whole" allowBlank="1" showInputMessage="1" showErrorMessage="1" errorTitle="Fehlerhafte Eingabe" error="Geben Sie bitte einen Wert von 0 bis 10 ein." sqref="C24">
      <formula1>0</formula1>
      <formula2>10</formula2>
    </dataValidation>
    <dataValidation type="whole" showInputMessage="1" showErrorMessage="1" errorTitle="Unzulässige Eingabe" error="Geben Sie bitte eine gültige Jahreszahl ein." sqref="B7:C7">
      <formula1>$B$3-80</formula1>
      <formula2>$B$3-14</formula2>
    </dataValidation>
    <dataValidation type="decimal" allowBlank="1" showInputMessage="1" showErrorMessage="1" errorTitle="Fehlerhafte Eingabe" error="Geben Sie bitte einen Wert zwischen 1 und 100 % ein." sqref="E32">
      <formula1>0.01</formula1>
      <formula2>1</formula2>
    </dataValidation>
    <dataValidation allowBlank="1" showErrorMessage="1" sqref="A126:A132 A166:M166 B167:C167 A149:C151 D142:M142 D144:M144 B123:M123 A105:A113 A118:A123 B156 B126:M126 B108:C122 B127:C148 B162:M162 C155:C156 B153:C154 B164:M164 A137:A148 D147:M156 D100:M100 A95:M95 B105:M107 A103:M103 A153:A158 A161:A167 B158:M158 A98:C100"/>
    <dataValidation type="whole" allowBlank="1" showInputMessage="1" showErrorMessage="1" errorTitle="Fehlerhafte Eingabe" error="Geben Sie bitte einen Wert zwischen 14 und 17 ein." sqref="E29">
      <formula1>14</formula1>
      <formula2>17</formula2>
    </dataValidation>
    <dataValidation type="whole" allowBlank="1" showErrorMessage="1" errorTitle="Fehlerhafte Eingabe" error="Geben Sie bitte einen Wert zwischen 18 und 25 ein." sqref="E28">
      <formula1>18</formula1>
      <formula2>25</formula2>
    </dataValidation>
    <dataValidation operator="lessThanOrEqual" allowBlank="1" showErrorMessage="1" errorTitle="Fehlerhafte Eingabe" error="Geben Sie bitte einen negativen Wert ein." sqref="B58:M58"/>
    <dataValidation allowBlank="1" showInputMessage="1" sqref="B84:M92"/>
    <dataValidation type="whole" operator="greaterThanOrEqual" allowBlank="1" showInputMessage="1" showErrorMessage="1" sqref="B3">
      <formula1>2017</formula1>
    </dataValidation>
    <dataValidation allowBlank="1" sqref="A135:A136 K4:M5 A5:B5 B17:C18 K31:M32 D33:M33 B46:M46 A48:M49 B69:M69 D22:M22 A93:M93 A34:A46 A168:M186 B34:M34 G30:J30 K29:K30 A50:A69 A114 A116:A117 A133 C3:E5 I3:J5 F4:H5 F25:F32 A30:E30 E26 C19 B101:M102 D20:M20 A80:A92 A71:A76 A20:C22 A104 D73:M73 D76:M83 B73:C83 B71:M72"/>
    <dataValidation type="list" allowBlank="1" showErrorMessage="1" errorTitle="Fehlerhafte Eingabe" error="Wählen Sie bitte einen gültigen Monat." sqref="B4">
      <formula1>Monate</formula1>
    </dataValidation>
    <dataValidation type="list" allowBlank="1" showInputMessage="1" showErrorMessage="1" errorTitle="Fehlerhafte Eingabe" error="Wählen Sie bitte einen gültigen Monat." sqref="B8:M8">
      <formula1>Monate</formula1>
    </dataValidation>
    <dataValidation type="decimal" showInputMessage="1" showErrorMessage="1" errorTitle="Fehlerhafte Eingabe" error="Familienzulagen können nur einmal pro Kind bezogen werden." sqref="D37:M38">
      <formula1>0</formula1>
      <formula2>IF(D$7&gt;0,500,0)</formula2>
    </dataValidation>
    <dataValidation type="whole" showInputMessage="1" showErrorMessage="1" errorTitle="Unzulässige Eingabe" error="Geben Sie bitte eine gültige Jahreszahl ein." sqref="D7:M7">
      <formula1>IF(OR($B$7&gt;0,$C$7&gt;0),IF($B$7&lt;=$C$7,$C$7+14,$B$7+14),$B$3-30)</formula1>
      <formula2>IF(D$8&gt;=$B$4,$B$3-1,$B$3)</formula2>
    </dataValidation>
    <dataValidation showErrorMessage="1" errorTitle="Fehlerhafte Eingabe" error="Wählen Sie bitte eine der vorgegebenen Optionen." sqref="G3:H3"/>
    <dataValidation type="list" showErrorMessage="1" errorTitle="Fehlerhafte Eingabe" error="Wählen Sie bitte eine der Optionen aus der Dropdown-Liste." sqref="B155">
      <formula1>Volljährigenunterhalt</formula1>
    </dataValidation>
    <dataValidation type="decimal" allowBlank="1" showInputMessage="1" showErrorMessage="1" errorTitle="Fehlerhafte Eingabe" error="Geben Sie bitte einen Wert unter dem Betreuungsbedarf der vostehenden Altersklasse ein." sqref="E25">
      <formula1>0</formula1>
      <formula2>IF($D$25&gt;0,$D$25-0.01,0)</formula2>
    </dataValidation>
    <dataValidation type="decimal" showInputMessage="1" showErrorMessage="1" errorTitle="Fehlerhafte Eingabe" error="Geben Sie bitte einen Wert zwischen dem Betreuungsbedarf der vostehenden und jenem der nachfolgenden Altersklasse ein." sqref="D25">
      <formula1>IF($E$25&gt;0,$E$25+0.01,0)</formula1>
      <formula2>$C$25-0.01</formula2>
    </dataValidation>
    <dataValidation type="whole" allowBlank="1" showInputMessage="1" showErrorMessage="1" errorTitle="Fehlerhafte Eingabe" error="Geben Sie bitte einen Wert ein, der über der vorstehenden Altersklasse, aber unter 18 (Jahren) liegt." sqref="E24">
      <formula1>$D$24+1</formula1>
      <formula2>17</formula2>
    </dataValidation>
    <dataValidation type="whole" showInputMessage="1" showErrorMessage="1" errorTitle="Fehlerhafte Eingabe" error="Geben Sie bitte einen Wert ein, der zwischen der vorstehenden und der nachfolgenden Altersklasse liegt." sqref="D24">
      <formula1>$C$24+1</formula1>
      <formula2>IF($E$24&gt;0,$E$24-1,17)</formula2>
    </dataValidation>
    <dataValidation type="decimal" showInputMessage="1" showErrorMessage="1" errorTitle="Fehlerhafte Eingabe" error="Für dieses Kind können keine (so hohen) Wohnkosten eingesetzt werden." sqref="D54:M54">
      <formula1>0</formula1>
      <formula2>IF(D$7&gt;0,($B$52+$B$53)/2,0)</formula2>
    </dataValidation>
    <dataValidation type="decimal" showInputMessage="1" showErrorMessage="1" errorTitle="Fehlerhafte Eingabe" error="Für dieses Kind können keine (so hohen) Wohnkosten eingesetzt werden." sqref="D55:M55">
      <formula1>0</formula1>
      <formula2>IF(D$7&gt;0,($C$52+$C$53)/2,0)</formula2>
    </dataValidation>
    <dataValidation type="decimal" showInputMessage="1" showErrorMessage="1" errorTitle="Fehlerhafte Eingabe" error="Für dieses Kind kann keine Überschussquote (mehr) in dieser Höhe festgelegt werden." sqref="D145:M145">
      <formula1>0</formula1>
      <formula2>IF(D$7&gt;0,1-D146,0)</formula2>
    </dataValidation>
    <dataValidation type="decimal" showInputMessage="1" showErrorMessage="1" errorTitle="Fehlerhafte Eingabe" error="Für dieses Kind kann keine Überschussquote (mehr) in dieser Höhe festgelegt werden." sqref="D146:M146">
      <formula1>0</formula1>
      <formula2>IF(D$7&gt;0,1-D145,0)</formula2>
    </dataValidation>
    <dataValidation type="list" showInputMessage="1" showErrorMessage="1" errorTitle="Fehlerhafte Eingabe" error="Wählen Sie bitte eine Option aus dem Dropdown-Menü." sqref="D15:M16">
      <formula1>JaNein</formula1>
    </dataValidation>
    <dataValidation type="decimal" allowBlank="1" showInputMessage="1" showErrorMessage="1" errorTitle="Fehlerhafte Eingabe" error="Wählen Sie bitte einen Wert zwischen 0 und 100%." sqref="D18:M19">
      <formula1>0</formula1>
      <formula2>1</formula2>
    </dataValidation>
    <dataValidation type="decimal" operator="lessThanOrEqual" allowBlank="1" showInputMessage="1" showErrorMessage="1" errorTitle="Fehlerhafte Eingabe" error="Geben Sie bitte einen negativen Betrag ein." sqref="D121:M122 D140:M141">
      <formula1>0</formula1>
    </dataValidation>
    <dataValidation type="decimal" allowBlank="1" showErrorMessage="1" errorTitle="Fehlerhafte Eingabe" error="Wählen Sie bitte einen Wert zwischen 0 und 100%." sqref="D21:M21">
      <formula1>0</formula1>
      <formula2>1</formula2>
    </dataValidation>
    <dataValidation type="decimal" showInputMessage="1" showErrorMessage="1" errorTitle="Fehlerhafte Eingabe" error="Wählen Sie bitte einen Wert zwischen 0 und 100%." sqref="B163:M163">
      <formula1>0</formula1>
      <formula2>IF(B$7&gt;0,1,0)</formula2>
    </dataValidation>
  </dataValidations>
  <pageMargins left="0.31496062992125984" right="0.11811023622047245" top="0.59055118110236227" bottom="0.19685039370078741" header="0.31496062992125984" footer="0.31496062992125984"/>
  <pageSetup paperSize="9" scale="6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968B70A4-1DD4-498B-853B-A32EEB7066FE}">
            <xm:f>AND(SUM('Berechnungstabelle (1)'!$D$11:$M$11)&gt;0,SUM('Berechnungstabelle (1)'!$D$13:$M$13)&lt;&gt;1,SUM('Berechnungstabelle (1)'!$D$13:$M$13)&gt;0)</xm:f>
            <x14:dxf>
              <font>
                <b/>
                <i val="0"/>
                <color theme="0"/>
              </font>
              <fill>
                <patternFill>
                  <bgColor rgb="FFFF0066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expression" priority="33" id="{AE091FC1-B3DF-4C8F-9A2F-673E6E07B46C}">
            <xm:f>AND(SUM('Berechnungstabelle (1)'!$D$12:$M$12)&gt;0,SUM('Berechnungstabelle (1)'!$D$14:$M$14)&lt;&gt;1, SUM('Berechnungstabelle (1)'!$D$14:$M$14)&gt;0)</xm:f>
            <x14:dxf>
              <font>
                <b/>
                <i val="0"/>
                <color theme="0"/>
              </font>
              <fill>
                <patternFill>
                  <bgColor rgb="FFFF0066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expression" priority="1" id="{BBD9E3AF-47D7-4BAA-B964-2AB530B58E90}">
            <xm:f>MIN('Berechnungstabelle (1)'!$B$269:$M$269)&gt;=1200</xm:f>
            <x14:dxf>
              <font>
                <b/>
                <i val="0"/>
                <color rgb="FFFF0066"/>
              </font>
            </x14:dxf>
          </x14:cfRule>
          <xm:sqref>B188:M188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decimal" showInputMessage="1" showErrorMessage="1" errorTitle="Unzulässige Eingabe" error="Der eingegebene Überschussanteil ist zu hoch.">
          <x14:formula1>
            <xm:f>0</xm:f>
          </x14:formula1>
          <x14:formula2>
            <xm:f>IF(B$7&gt;0,SUM('Berechnungstabelle (1)'!$B$215:$M$215)-SUM('Berechnungstabelle (1)'!$C$218:$M$218),0)</xm:f>
          </x14:formula2>
          <xm:sqref>B161</xm:sqref>
        </x14:dataValidation>
        <x14:dataValidation type="decimal" showInputMessage="1" showErrorMessage="1" errorTitle="Unzulässige Eingabe" error="Der eingegebene Überschussanteil ist zu hoch.">
          <x14:formula1>
            <xm:f>0</xm:f>
          </x14:formula1>
          <x14:formula2>
            <xm:f>IF(C$7&gt;0,SUM('Berechnungstabelle (1)'!$B$215:$M$215)-SUM('Berechnungstabelle (1)'!$B$218,$D$218:$M$218),0)</xm:f>
          </x14:formula2>
          <xm:sqref>C161</xm:sqref>
        </x14:dataValidation>
        <x14:dataValidation type="decimal" showErrorMessage="1" errorTitle="Fehlerhafte Eingabe" error="Geben Sie bitte einen negativen Wert ein, der im Betrag den verbleibenden Überschuss nicht übersteigt.">
          <x14:formula1>
            <xm:f>-SUM('Berechnungstabelle (1)'!B206:B208)</xm:f>
          </x14:formula1>
          <x14:formula2>
            <xm:f>0</xm:f>
          </x14:formula2>
          <xm:sqref>B157:M157</xm:sqref>
        </x14:dataValidation>
        <x14:dataValidation type="decimal" showInputMessage="1" showErrorMessage="1" errorTitle="Unzulässige Eingabe" error="Der eingegebene Überschussanteil ist zu hoch.">
          <x14:formula1>
            <xm:f>0</xm:f>
          </x14:formula1>
          <x14:formula2>
            <xm:f>IF(D$7&gt;0,SUM('Berechnungstabelle (1)'!$B$215:$M$215)-SUM('Berechnungstabelle (1)'!$B$218:C$218,E$218:$M$218),0)</xm:f>
          </x14:formula2>
          <xm:sqref>D161:K161</xm:sqref>
        </x14:dataValidation>
        <x14:dataValidation type="decimal" showInputMessage="1" showErrorMessage="1" errorTitle="Unzulässige Eingabe" error="Der eingegebene Überschussanteil ist zu hoch.">
          <x14:formula1>
            <xm:f>0</xm:f>
          </x14:formula1>
          <x14:formula2>
            <xm:f>IF(L$7&gt;0,SUM('Berechnungstabelle (1)'!$B$215:$M$215)-SUM('Berechnungstabelle (1)'!$B$218:K$218,$M$218),0)</xm:f>
          </x14:formula2>
          <xm:sqref>L161</xm:sqref>
        </x14:dataValidation>
        <x14:dataValidation type="decimal" showInputMessage="1" showErrorMessage="1" errorTitle="Unzulässige Eingabe" error="Der eingegebene Überschussanteil ist zu hoch.">
          <x14:formula1>
            <xm:f>0</xm:f>
          </x14:formula1>
          <x14:formula2>
            <xm:f>IF(M$7&gt;0,SUM('Berechnungstabelle (1)'!$B$215:$M$215)-SUM('Berechnungstabelle (1)'!$B$218:L$218),0)</xm:f>
          </x14:formula2>
          <xm:sqref>M161</xm:sqref>
        </x14:dataValidation>
        <x14:dataValidation type="decimal" allowBlank="1" showErrorMessage="1" errorTitle="Fehlerhafte Eingabe" error="Für dieses Kind können keine Unterhaltsbeiträge in dieser Höhe festgelegt werden.">
          <x14:formula1>
            <xm:f>0</xm:f>
          </x14:formula1>
          <x14:formula2>
            <xm:f>MIN(ABS('Berechnungstabelle (1)'!D$155)-'Berechnungstabelle (1)'!D162,'Berechnungstabelle (1)'!D160)</xm:f>
          </x14:formula2>
          <xm:sqref>D74:M74</xm:sqref>
        </x14:dataValidation>
        <x14:dataValidation type="decimal" allowBlank="1" showErrorMessage="1" errorTitle="Fehlerhafte Eingabe" error="Für dieses Kind können keine Unterhaltsbeiträge in dieser Höhe festgelegt werden.">
          <x14:formula1>
            <xm:f>0</xm:f>
          </x14:formula1>
          <x14:formula2>
            <xm:f>MIN(ABS('Berechnungstabelle (1)'!D$155)-'Berechnungstabelle (1)'!D161,'Berechnungstabelle (1)'!D163)</xm:f>
          </x14:formula2>
          <xm:sqref>D75:M75</xm:sqref>
        </x14:dataValidation>
        <x14:dataValidation type="decimal" showErrorMessage="1" errorTitle="Fehlerhafte Eingabe" error="Für dieses Kind können keine Unterhaltsbeiträge in dieser Höhe festgelegt werden.">
          <x14:formula1>
            <xm:f>0</xm:f>
          </x14:formula1>
          <x14:formula2>
            <xm:f>MIN(ABS('Berechnungstabelle (1)'!D$185)-'Berechnungstabelle (1)'!D188,'Berechnungstabelle (1)'!D186)</xm:f>
          </x14:formula2>
          <xm:sqref>D98:M98</xm:sqref>
        </x14:dataValidation>
        <x14:dataValidation type="decimal" showErrorMessage="1" errorTitle="Fehlerhafte Eingabe" error="Für dieses Kind können keine Unterhaltsbeiträge in dieser Höhe festgelegt werden.">
          <x14:formula1>
            <xm:f>0</xm:f>
          </x14:formula1>
          <x14:formula2>
            <xm:f>MIN(ABS('Berechnungstabelle (1)'!D$185)-'Berechnungstabelle (1)'!D187,'Berechnungstabelle (1)'!D189)</xm:f>
          </x14:formula2>
          <xm:sqref>D99:M99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1"/>
  <sheetViews>
    <sheetView workbookViewId="0"/>
  </sheetViews>
  <sheetFormatPr baseColWidth="10" defaultColWidth="10.75" defaultRowHeight="14.25" x14ac:dyDescent="0.2"/>
  <cols>
    <col min="1" max="1" width="50.625" style="15" customWidth="1"/>
    <col min="2" max="13" width="12.625" style="15" customWidth="1"/>
    <col min="14" max="14" width="25.625" style="82" customWidth="1"/>
    <col min="15" max="16384" width="10.75" style="15"/>
  </cols>
  <sheetData>
    <row r="3" spans="1:14" ht="15" x14ac:dyDescent="0.25">
      <c r="A3" s="75" t="s">
        <v>0</v>
      </c>
      <c r="B3" s="76">
        <f>'Eingabemaske (1)'!$B$3</f>
        <v>2017</v>
      </c>
      <c r="C3" s="77"/>
      <c r="D3" s="77"/>
      <c r="E3" s="78"/>
      <c r="F3" s="78"/>
      <c r="G3" s="79"/>
      <c r="H3" s="79"/>
      <c r="J3" s="80"/>
      <c r="K3" s="234" t="s">
        <v>65</v>
      </c>
      <c r="L3" s="234"/>
      <c r="M3" s="234"/>
      <c r="N3" s="81" t="s">
        <v>163</v>
      </c>
    </row>
    <row r="4" spans="1:14" ht="15" x14ac:dyDescent="0.25">
      <c r="A4" s="75" t="s">
        <v>51</v>
      </c>
      <c r="B4" s="76">
        <f>'Eingabemaske (1)'!$B$4</f>
        <v>1</v>
      </c>
      <c r="C4" s="77"/>
      <c r="D4" s="230">
        <f>IF(AND($C$18&lt;&gt;1,SUM($D$11:$M$11)&gt;0),IF(SUM($D$48:$M$48)&gt;0,D$48/SUM($D$48:$M$48),0),D$13)</f>
        <v>0</v>
      </c>
      <c r="E4" s="230">
        <f t="shared" ref="E4:M4" si="0">IF(AND($C$18&lt;&gt;1,SUM($D$11:$M$11)&gt;0),IF(SUM($D$48:$M$48)&gt;0,E$48/SUM($D$48:$M$48),0),E$13)</f>
        <v>0</v>
      </c>
      <c r="F4" s="230">
        <f t="shared" si="0"/>
        <v>0</v>
      </c>
      <c r="G4" s="230">
        <f t="shared" si="0"/>
        <v>0</v>
      </c>
      <c r="H4" s="230">
        <f t="shared" si="0"/>
        <v>0</v>
      </c>
      <c r="I4" s="230">
        <f t="shared" si="0"/>
        <v>0</v>
      </c>
      <c r="J4" s="230">
        <f t="shared" si="0"/>
        <v>0</v>
      </c>
      <c r="K4" s="230">
        <f t="shared" si="0"/>
        <v>0</v>
      </c>
      <c r="L4" s="230">
        <f t="shared" si="0"/>
        <v>0</v>
      </c>
      <c r="M4" s="230">
        <f t="shared" si="0"/>
        <v>0</v>
      </c>
    </row>
    <row r="5" spans="1:14" x14ac:dyDescent="0.2">
      <c r="A5" s="83"/>
      <c r="B5" s="83"/>
      <c r="C5" s="83"/>
      <c r="D5" s="209">
        <f>IF(AND($C$19&lt;&gt;1,SUM($D$12:$M$12)),IF(SUM($D$49:$M$49)&gt;0,D$49/SUM($D$49:$M$49),0),D$14)</f>
        <v>0</v>
      </c>
      <c r="E5" s="209">
        <f t="shared" ref="E5:M5" si="1">IF(AND($C$19&lt;&gt;1,SUM($D$12:$M$12)),IF(SUM($D$49:$M$49)&gt;0,E$49/SUM($D$49:$M$49),0),E$14)</f>
        <v>0</v>
      </c>
      <c r="F5" s="209">
        <f t="shared" si="1"/>
        <v>0</v>
      </c>
      <c r="G5" s="209">
        <f t="shared" si="1"/>
        <v>0</v>
      </c>
      <c r="H5" s="209">
        <f t="shared" si="1"/>
        <v>0</v>
      </c>
      <c r="I5" s="209">
        <f t="shared" si="1"/>
        <v>0</v>
      </c>
      <c r="J5" s="209">
        <f t="shared" si="1"/>
        <v>0</v>
      </c>
      <c r="K5" s="209">
        <f t="shared" si="1"/>
        <v>0</v>
      </c>
      <c r="L5" s="209">
        <f t="shared" si="1"/>
        <v>0</v>
      </c>
      <c r="M5" s="209">
        <f t="shared" si="1"/>
        <v>0</v>
      </c>
    </row>
    <row r="6" spans="1:14" ht="15" x14ac:dyDescent="0.25">
      <c r="A6" s="83" t="s">
        <v>1</v>
      </c>
      <c r="B6" s="85" t="str">
        <f>'Eingabemaske (1)'!B$6</f>
        <v>Elternteil 1</v>
      </c>
      <c r="C6" s="85" t="str">
        <f>'Eingabemaske (1)'!C$6</f>
        <v>Elternteil 2</v>
      </c>
      <c r="D6" s="85">
        <f>'Eingabemaske (1)'!D$6</f>
        <v>0</v>
      </c>
      <c r="E6" s="85">
        <f>'Eingabemaske (1)'!E$6</f>
        <v>0</v>
      </c>
      <c r="F6" s="85">
        <f>'Eingabemaske (1)'!F$6</f>
        <v>0</v>
      </c>
      <c r="G6" s="85">
        <f>'Eingabemaske (1)'!G$6</f>
        <v>0</v>
      </c>
      <c r="H6" s="85">
        <f>'Eingabemaske (1)'!H$6</f>
        <v>0</v>
      </c>
      <c r="I6" s="85">
        <f>'Eingabemaske (1)'!I$6</f>
        <v>0</v>
      </c>
      <c r="J6" s="85">
        <f>'Eingabemaske (1)'!J$6</f>
        <v>0</v>
      </c>
      <c r="K6" s="85">
        <f>'Eingabemaske (1)'!K$6</f>
        <v>0</v>
      </c>
      <c r="L6" s="85">
        <f>'Eingabemaske (1)'!L$6</f>
        <v>0</v>
      </c>
      <c r="M6" s="85">
        <f>'Eingabemaske (1)'!M$6</f>
        <v>0</v>
      </c>
      <c r="N6" s="81" t="s">
        <v>120</v>
      </c>
    </row>
    <row r="7" spans="1:14" x14ac:dyDescent="0.2">
      <c r="A7" s="83" t="s">
        <v>2</v>
      </c>
      <c r="B7" s="86">
        <f>'Eingabemaske (1)'!B$7</f>
        <v>0</v>
      </c>
      <c r="C7" s="86">
        <f>'Eingabemaske (1)'!C$7</f>
        <v>0</v>
      </c>
      <c r="D7" s="87">
        <f>'Eingabemaske (1)'!D$7</f>
        <v>0</v>
      </c>
      <c r="E7" s="87">
        <f>'Eingabemaske (1)'!E$7</f>
        <v>0</v>
      </c>
      <c r="F7" s="87">
        <f>'Eingabemaske (1)'!F$7</f>
        <v>0</v>
      </c>
      <c r="G7" s="87">
        <f>'Eingabemaske (1)'!G$7</f>
        <v>0</v>
      </c>
      <c r="H7" s="87">
        <f>'Eingabemaske (1)'!H$7</f>
        <v>0</v>
      </c>
      <c r="I7" s="87">
        <f>'Eingabemaske (1)'!I$7</f>
        <v>0</v>
      </c>
      <c r="J7" s="87">
        <f>'Eingabemaske (1)'!J$7</f>
        <v>0</v>
      </c>
      <c r="K7" s="87">
        <f>'Eingabemaske (1)'!K$7</f>
        <v>0</v>
      </c>
      <c r="L7" s="87">
        <f>'Eingabemaske (1)'!L$7</f>
        <v>0</v>
      </c>
      <c r="M7" s="87">
        <f>'Eingabemaske (1)'!M$7</f>
        <v>0</v>
      </c>
      <c r="N7" s="82">
        <f>'Eingabemaske (1)'!N7</f>
        <v>0</v>
      </c>
    </row>
    <row r="8" spans="1:14" x14ac:dyDescent="0.2">
      <c r="A8" s="83" t="s">
        <v>52</v>
      </c>
      <c r="B8" s="86">
        <f>'Eingabemaske (1)'!B$8</f>
        <v>0</v>
      </c>
      <c r="C8" s="86">
        <f>'Eingabemaske (1)'!C$8</f>
        <v>0</v>
      </c>
      <c r="D8" s="87">
        <f>'Eingabemaske (1)'!D$8</f>
        <v>0</v>
      </c>
      <c r="E8" s="87">
        <f>'Eingabemaske (1)'!E$8</f>
        <v>0</v>
      </c>
      <c r="F8" s="87">
        <f>'Eingabemaske (1)'!F$8</f>
        <v>0</v>
      </c>
      <c r="G8" s="87">
        <f>'Eingabemaske (1)'!G$8</f>
        <v>0</v>
      </c>
      <c r="H8" s="87">
        <f>'Eingabemaske (1)'!H$8</f>
        <v>0</v>
      </c>
      <c r="I8" s="87">
        <f>'Eingabemaske (1)'!I$8</f>
        <v>0</v>
      </c>
      <c r="J8" s="87">
        <f>'Eingabemaske (1)'!J$8</f>
        <v>0</v>
      </c>
      <c r="K8" s="87">
        <f>'Eingabemaske (1)'!K$8</f>
        <v>0</v>
      </c>
      <c r="L8" s="87">
        <f>'Eingabemaske (1)'!L$8</f>
        <v>0</v>
      </c>
      <c r="M8" s="87">
        <f>'Eingabemaske (1)'!M$8</f>
        <v>0</v>
      </c>
      <c r="N8" s="82">
        <f>'Eingabemaske (1)'!N8</f>
        <v>0</v>
      </c>
    </row>
    <row r="9" spans="1:14" x14ac:dyDescent="0.2">
      <c r="A9" s="83" t="s">
        <v>3</v>
      </c>
      <c r="B9" s="83">
        <f>IF(B$7&gt;0,IF(B$8&gt;=$B$4,$B$3-B$7-1,$B$3-B$7),0)</f>
        <v>0</v>
      </c>
      <c r="C9" s="83">
        <f t="shared" ref="C9:M9" si="2">IF(C$7&gt;0,IF(C$8&gt;=$B$4,$B$3-C$7-1,$B$3-C$7),0)</f>
        <v>0</v>
      </c>
      <c r="D9" s="83">
        <f t="shared" si="2"/>
        <v>0</v>
      </c>
      <c r="E9" s="83">
        <f t="shared" si="2"/>
        <v>0</v>
      </c>
      <c r="F9" s="83">
        <f t="shared" si="2"/>
        <v>0</v>
      </c>
      <c r="G9" s="83">
        <f t="shared" si="2"/>
        <v>0</v>
      </c>
      <c r="H9" s="83">
        <f t="shared" si="2"/>
        <v>0</v>
      </c>
      <c r="I9" s="83">
        <f t="shared" si="2"/>
        <v>0</v>
      </c>
      <c r="J9" s="83">
        <f t="shared" si="2"/>
        <v>0</v>
      </c>
      <c r="K9" s="83">
        <f t="shared" si="2"/>
        <v>0</v>
      </c>
      <c r="L9" s="83">
        <f t="shared" si="2"/>
        <v>0</v>
      </c>
      <c r="M9" s="83">
        <f t="shared" si="2"/>
        <v>0</v>
      </c>
    </row>
    <row r="10" spans="1:14" x14ac:dyDescent="0.2">
      <c r="A10" s="83"/>
      <c r="B10" s="83"/>
      <c r="C10" s="83"/>
      <c r="D10" s="233">
        <f>IF(D$7&gt;0,IF(D$8&lt;=7,60+8-D$8,60+8+12-D$8),0)</f>
        <v>0</v>
      </c>
      <c r="E10" s="233">
        <f t="shared" ref="E10:M10" si="3">IF(E$7&gt;0,IF(E$8&lt;=7,60+8-E$8,60+8+12-E$8),0)</f>
        <v>0</v>
      </c>
      <c r="F10" s="233">
        <f t="shared" si="3"/>
        <v>0</v>
      </c>
      <c r="G10" s="233">
        <f t="shared" si="3"/>
        <v>0</v>
      </c>
      <c r="H10" s="233">
        <f t="shared" si="3"/>
        <v>0</v>
      </c>
      <c r="I10" s="233">
        <f t="shared" si="3"/>
        <v>0</v>
      </c>
      <c r="J10" s="233">
        <f t="shared" si="3"/>
        <v>0</v>
      </c>
      <c r="K10" s="233">
        <f t="shared" si="3"/>
        <v>0</v>
      </c>
      <c r="L10" s="233">
        <f t="shared" si="3"/>
        <v>0</v>
      </c>
      <c r="M10" s="233">
        <f t="shared" si="3"/>
        <v>0</v>
      </c>
    </row>
    <row r="11" spans="1:14" x14ac:dyDescent="0.2">
      <c r="A11" s="15" t="s">
        <v>69</v>
      </c>
      <c r="B11" s="253" t="str">
        <f>'Eingabemaske (1)'!$B$11</f>
        <v>verheiratet/geschieden</v>
      </c>
      <c r="C11" s="253"/>
      <c r="D11" s="97">
        <f>IF(D$7&gt;0,IF(AND(D$9&lt;18,D15="Ja"),1,0),0)</f>
        <v>0</v>
      </c>
      <c r="E11" s="97">
        <f t="shared" ref="E11:M11" si="4">IF(E$7&gt;0,IF(AND(E$9&lt;18,E15="Ja"),1,0),0)</f>
        <v>0</v>
      </c>
      <c r="F11" s="97">
        <f t="shared" si="4"/>
        <v>0</v>
      </c>
      <c r="G11" s="97">
        <f t="shared" si="4"/>
        <v>0</v>
      </c>
      <c r="H11" s="97">
        <f t="shared" si="4"/>
        <v>0</v>
      </c>
      <c r="I11" s="97">
        <f t="shared" si="4"/>
        <v>0</v>
      </c>
      <c r="J11" s="97">
        <f t="shared" si="4"/>
        <v>0</v>
      </c>
      <c r="K11" s="97">
        <f t="shared" si="4"/>
        <v>0</v>
      </c>
      <c r="L11" s="97">
        <f t="shared" si="4"/>
        <v>0</v>
      </c>
      <c r="M11" s="97">
        <f t="shared" si="4"/>
        <v>0</v>
      </c>
      <c r="N11" s="82">
        <f>'Eingabemaske (1)'!N11</f>
        <v>0</v>
      </c>
    </row>
    <row r="12" spans="1:14" x14ac:dyDescent="0.2">
      <c r="A12" s="83" t="s">
        <v>60</v>
      </c>
      <c r="B12" s="88" t="str">
        <f>'Eingabemaske (1)'!$B$12</f>
        <v>Nein</v>
      </c>
      <c r="C12" s="88" t="str">
        <f>'Eingabemaske (1)'!$C$12</f>
        <v>Nein</v>
      </c>
      <c r="D12" s="97">
        <f t="shared" ref="D12:M12" si="5">IF(D$7&gt;0,IF(AND(D$9&lt;18,D16="Ja"),1,0),0)</f>
        <v>0</v>
      </c>
      <c r="E12" s="97">
        <f t="shared" si="5"/>
        <v>0</v>
      </c>
      <c r="F12" s="97">
        <f t="shared" si="5"/>
        <v>0</v>
      </c>
      <c r="G12" s="97">
        <f t="shared" si="5"/>
        <v>0</v>
      </c>
      <c r="H12" s="97">
        <f t="shared" si="5"/>
        <v>0</v>
      </c>
      <c r="I12" s="97">
        <f t="shared" si="5"/>
        <v>0</v>
      </c>
      <c r="J12" s="97">
        <f t="shared" si="5"/>
        <v>0</v>
      </c>
      <c r="K12" s="97">
        <f t="shared" si="5"/>
        <v>0</v>
      </c>
      <c r="L12" s="97">
        <f t="shared" si="5"/>
        <v>0</v>
      </c>
      <c r="M12" s="97">
        <f t="shared" si="5"/>
        <v>0</v>
      </c>
      <c r="N12" s="82">
        <f>'Eingabemaske (1)'!N12</f>
        <v>0</v>
      </c>
    </row>
    <row r="13" spans="1:14" x14ac:dyDescent="0.2">
      <c r="A13" s="83" t="s">
        <v>16</v>
      </c>
      <c r="B13" s="88" t="str">
        <f>IF($B$11="verheiratet/geschieden",'Eingabemaske (1)'!B$13,"Nein")</f>
        <v>Nein</v>
      </c>
      <c r="C13" s="88" t="str">
        <f>IF($B$11="verheiratet/geschieden",'Eingabemaske (1)'!C$13,"Nein")</f>
        <v>Nein</v>
      </c>
      <c r="D13" s="209">
        <f>IF(D11&gt;0,D18,0)</f>
        <v>0</v>
      </c>
      <c r="E13" s="209">
        <f t="shared" ref="E13:M13" si="6">IF(E11&gt;0,E18,0)</f>
        <v>0</v>
      </c>
      <c r="F13" s="209">
        <f t="shared" si="6"/>
        <v>0</v>
      </c>
      <c r="G13" s="209">
        <f t="shared" si="6"/>
        <v>0</v>
      </c>
      <c r="H13" s="209">
        <f t="shared" si="6"/>
        <v>0</v>
      </c>
      <c r="I13" s="209">
        <f t="shared" si="6"/>
        <v>0</v>
      </c>
      <c r="J13" s="209">
        <f t="shared" si="6"/>
        <v>0</v>
      </c>
      <c r="K13" s="209">
        <f t="shared" si="6"/>
        <v>0</v>
      </c>
      <c r="L13" s="209">
        <f t="shared" si="6"/>
        <v>0</v>
      </c>
      <c r="M13" s="209">
        <f t="shared" si="6"/>
        <v>0</v>
      </c>
      <c r="N13" s="82">
        <f>'Eingabemaske (1)'!N13</f>
        <v>0</v>
      </c>
    </row>
    <row r="14" spans="1:14" x14ac:dyDescent="0.2">
      <c r="A14" s="83"/>
      <c r="B14" s="83"/>
      <c r="C14" s="83"/>
      <c r="D14" s="209">
        <f t="shared" ref="D14:M14" si="7">IF(D12&gt;0,D19,0)</f>
        <v>0</v>
      </c>
      <c r="E14" s="209">
        <f t="shared" si="7"/>
        <v>0</v>
      </c>
      <c r="F14" s="209">
        <f t="shared" si="7"/>
        <v>0</v>
      </c>
      <c r="G14" s="209">
        <f t="shared" si="7"/>
        <v>0</v>
      </c>
      <c r="H14" s="209">
        <f t="shared" si="7"/>
        <v>0</v>
      </c>
      <c r="I14" s="209">
        <f t="shared" si="7"/>
        <v>0</v>
      </c>
      <c r="J14" s="209">
        <f t="shared" si="7"/>
        <v>0</v>
      </c>
      <c r="K14" s="209">
        <f t="shared" si="7"/>
        <v>0</v>
      </c>
      <c r="L14" s="209">
        <f t="shared" si="7"/>
        <v>0</v>
      </c>
      <c r="M14" s="209">
        <f t="shared" si="7"/>
        <v>0</v>
      </c>
    </row>
    <row r="15" spans="1:14" x14ac:dyDescent="0.2">
      <c r="A15" s="89" t="str">
        <f>CONCATENATE("Obhut von ",B6)</f>
        <v>Obhut von Elternteil 1</v>
      </c>
      <c r="B15" s="89"/>
      <c r="C15" s="89"/>
      <c r="D15" s="87" t="str">
        <f>IF(D$7&gt;0,'Eingabemaske (1)'!D15,"")</f>
        <v/>
      </c>
      <c r="E15" s="87" t="str">
        <f>IF(E$7&gt;0,'Eingabemaske (1)'!E15,"")</f>
        <v/>
      </c>
      <c r="F15" s="87" t="str">
        <f>IF(F$7&gt;0,'Eingabemaske (1)'!F15,"")</f>
        <v/>
      </c>
      <c r="G15" s="87" t="str">
        <f>IF(G$7&gt;0,'Eingabemaske (1)'!G15,"")</f>
        <v/>
      </c>
      <c r="H15" s="87" t="str">
        <f>IF(H$7&gt;0,'Eingabemaske (1)'!H15,"")</f>
        <v/>
      </c>
      <c r="I15" s="87" t="str">
        <f>IF(I$7&gt;0,'Eingabemaske (1)'!I15,"")</f>
        <v/>
      </c>
      <c r="J15" s="87" t="str">
        <f>IF(J$7&gt;0,'Eingabemaske (1)'!J15,"")</f>
        <v/>
      </c>
      <c r="K15" s="87" t="str">
        <f>IF(K$7&gt;0,'Eingabemaske (1)'!K15,"")</f>
        <v/>
      </c>
      <c r="L15" s="87" t="str">
        <f>IF(L$7&gt;0,'Eingabemaske (1)'!L15,"")</f>
        <v/>
      </c>
      <c r="M15" s="87" t="str">
        <f>IF(M$7&gt;0,'Eingabemaske (1)'!M15,"")</f>
        <v/>
      </c>
      <c r="N15" s="82">
        <f>'Eingabemaske (1)'!N15</f>
        <v>0</v>
      </c>
    </row>
    <row r="16" spans="1:14" x14ac:dyDescent="0.2">
      <c r="A16" s="89" t="str">
        <f>CONCATENATE("Obhut von ",C6)</f>
        <v>Obhut von Elternteil 2</v>
      </c>
      <c r="B16" s="89"/>
      <c r="C16" s="89"/>
      <c r="D16" s="87" t="str">
        <f>IF(D$7&gt;0,'Eingabemaske (1)'!D16,"")</f>
        <v/>
      </c>
      <c r="E16" s="87" t="str">
        <f>IF(E$7&gt;0,'Eingabemaske (1)'!E16,"")</f>
        <v/>
      </c>
      <c r="F16" s="87" t="str">
        <f>IF(F$7&gt;0,'Eingabemaske (1)'!F16,"")</f>
        <v/>
      </c>
      <c r="G16" s="87" t="str">
        <f>IF(G$7&gt;0,'Eingabemaske (1)'!G16,"")</f>
        <v/>
      </c>
      <c r="H16" s="87" t="str">
        <f>IF(H$7&gt;0,'Eingabemaske (1)'!H16,"")</f>
        <v/>
      </c>
      <c r="I16" s="87" t="str">
        <f>IF(I$7&gt;0,'Eingabemaske (1)'!I16,"")</f>
        <v/>
      </c>
      <c r="J16" s="87" t="str">
        <f>IF(J$7&gt;0,'Eingabemaske (1)'!J16,"")</f>
        <v/>
      </c>
      <c r="K16" s="87" t="str">
        <f>IF(K$7&gt;0,'Eingabemaske (1)'!K16,"")</f>
        <v/>
      </c>
      <c r="L16" s="87" t="str">
        <f>IF(L$7&gt;0,'Eingabemaske (1)'!L16,"")</f>
        <v/>
      </c>
      <c r="M16" s="87" t="str">
        <f>IF(M$7&gt;0,'Eingabemaske (1)'!M16,"")</f>
        <v/>
      </c>
      <c r="N16" s="82">
        <f>'Eingabemaske (1)'!N16</f>
        <v>0</v>
      </c>
    </row>
    <row r="17" spans="1:14" x14ac:dyDescent="0.2">
      <c r="A17" s="83"/>
      <c r="D17" s="97">
        <f>IF(D$7&gt;0,IF(D$8&lt;=7,144+8-D$8,144+8+12-D$8),0)</f>
        <v>0</v>
      </c>
      <c r="E17" s="97">
        <f t="shared" ref="E17:M17" si="8">IF(E$7&gt;0,IF(E$8&lt;=7,144+8-E$8,144+8+12-E$8),0)</f>
        <v>0</v>
      </c>
      <c r="F17" s="97">
        <f t="shared" si="8"/>
        <v>0</v>
      </c>
      <c r="G17" s="97">
        <f t="shared" si="8"/>
        <v>0</v>
      </c>
      <c r="H17" s="97">
        <f t="shared" si="8"/>
        <v>0</v>
      </c>
      <c r="I17" s="97">
        <f t="shared" si="8"/>
        <v>0</v>
      </c>
      <c r="J17" s="97">
        <f t="shared" si="8"/>
        <v>0</v>
      </c>
      <c r="K17" s="97">
        <f t="shared" si="8"/>
        <v>0</v>
      </c>
      <c r="L17" s="97">
        <f t="shared" si="8"/>
        <v>0</v>
      </c>
      <c r="M17" s="97">
        <f t="shared" si="8"/>
        <v>0</v>
      </c>
    </row>
    <row r="18" spans="1:14" ht="15" x14ac:dyDescent="0.25">
      <c r="A18" s="89" t="str">
        <f>CONCATENATE("Verteilung des allfälligen Betreuungsunterhalts für ",B6)</f>
        <v>Verteilung des allfälligen Betreuungsunterhalts für Elternteil 1</v>
      </c>
      <c r="C18" s="210">
        <f>SUM($D$13:$M$13)</f>
        <v>0</v>
      </c>
      <c r="D18" s="217">
        <f>IF(D$7&gt;0,'Eingabemaske (1)'!D18,0)</f>
        <v>0</v>
      </c>
      <c r="E18" s="218">
        <f>IF(E$7&gt;0,'Eingabemaske (1)'!E18,0)</f>
        <v>0</v>
      </c>
      <c r="F18" s="218">
        <f>IF(F$7&gt;0,'Eingabemaske (1)'!F18,0)</f>
        <v>0</v>
      </c>
      <c r="G18" s="218">
        <f>IF(G$7&gt;0,'Eingabemaske (1)'!G18,0)</f>
        <v>0</v>
      </c>
      <c r="H18" s="218">
        <f>IF(H$7&gt;0,'Eingabemaske (1)'!H18,0)</f>
        <v>0</v>
      </c>
      <c r="I18" s="218">
        <f>IF(I$7&gt;0,'Eingabemaske (1)'!I18,0)</f>
        <v>0</v>
      </c>
      <c r="J18" s="218">
        <f>IF(J$7&gt;0,'Eingabemaske (1)'!J18,0)</f>
        <v>0</v>
      </c>
      <c r="K18" s="218">
        <f>IF(K$7&gt;0,'Eingabemaske (1)'!K18,0)</f>
        <v>0</v>
      </c>
      <c r="L18" s="218">
        <f>IF(L$7&gt;0,'Eingabemaske (1)'!L18,0)</f>
        <v>0</v>
      </c>
      <c r="M18" s="218">
        <f>IF(M$7&gt;0,'Eingabemaske (1)'!M18,0)</f>
        <v>0</v>
      </c>
      <c r="N18" s="82">
        <f>'Eingabemaske (1)'!N18</f>
        <v>0</v>
      </c>
    </row>
    <row r="19" spans="1:14" ht="15" x14ac:dyDescent="0.25">
      <c r="A19" s="89" t="str">
        <f>CONCATENATE("Verteilung des allfälligen Betreuungsunterhalts für ",C6)</f>
        <v>Verteilung des allfälligen Betreuungsunterhalts für Elternteil 2</v>
      </c>
      <c r="B19" s="93"/>
      <c r="C19" s="210">
        <f>SUM($D$14:$M$14)</f>
        <v>0</v>
      </c>
      <c r="D19" s="217">
        <f>IF(D$7&gt;0,'Eingabemaske (1)'!D19,0)</f>
        <v>0</v>
      </c>
      <c r="E19" s="218">
        <f>IF(E$7&gt;0,'Eingabemaske (1)'!E19,0)</f>
        <v>0</v>
      </c>
      <c r="F19" s="218">
        <f>IF(F$7&gt;0,'Eingabemaske (1)'!F19,0)</f>
        <v>0</v>
      </c>
      <c r="G19" s="218">
        <f>IF(G$7&gt;0,'Eingabemaske (1)'!G19,0)</f>
        <v>0</v>
      </c>
      <c r="H19" s="218">
        <f>IF(H$7&gt;0,'Eingabemaske (1)'!H19,0)</f>
        <v>0</v>
      </c>
      <c r="I19" s="218">
        <f>IF(I$7&gt;0,'Eingabemaske (1)'!I19,0)</f>
        <v>0</v>
      </c>
      <c r="J19" s="218">
        <f>IF(J$7&gt;0,'Eingabemaske (1)'!J19,0)</f>
        <v>0</v>
      </c>
      <c r="K19" s="218">
        <f>IF(K$7&gt;0,'Eingabemaske (1)'!K19,0)</f>
        <v>0</v>
      </c>
      <c r="L19" s="218">
        <f>IF(L$7&gt;0,'Eingabemaske (1)'!L19,0)</f>
        <v>0</v>
      </c>
      <c r="M19" s="218">
        <f>IF(M$7&gt;0,'Eingabemaske (1)'!M19,0)</f>
        <v>0</v>
      </c>
      <c r="N19" s="82">
        <f>'Eingabemaske (1)'!N19</f>
        <v>0</v>
      </c>
    </row>
    <row r="20" spans="1:14" x14ac:dyDescent="0.2">
      <c r="A20" s="95"/>
      <c r="B20" s="96"/>
      <c r="C20" s="96"/>
      <c r="D20" s="97">
        <f>IF(D$9&gt;17,0,D$9)</f>
        <v>0</v>
      </c>
      <c r="E20" s="97">
        <f t="shared" ref="E20:M20" si="9">IF(E$9&gt;17,0,E$9)</f>
        <v>0</v>
      </c>
      <c r="F20" s="97">
        <f t="shared" si="9"/>
        <v>0</v>
      </c>
      <c r="G20" s="97">
        <f t="shared" si="9"/>
        <v>0</v>
      </c>
      <c r="H20" s="97">
        <f t="shared" si="9"/>
        <v>0</v>
      </c>
      <c r="I20" s="97">
        <f t="shared" si="9"/>
        <v>0</v>
      </c>
      <c r="J20" s="97">
        <f t="shared" si="9"/>
        <v>0</v>
      </c>
      <c r="K20" s="97">
        <f t="shared" si="9"/>
        <v>0</v>
      </c>
      <c r="L20" s="97">
        <f t="shared" si="9"/>
        <v>0</v>
      </c>
      <c r="M20" s="97">
        <f t="shared" si="9"/>
        <v>0</v>
      </c>
    </row>
    <row r="21" spans="1:14" x14ac:dyDescent="0.2">
      <c r="A21" s="222" t="s">
        <v>159</v>
      </c>
      <c r="B21" s="96"/>
      <c r="C21" s="96"/>
      <c r="D21" s="219">
        <f>IF(D$7&gt;0,'Eingabemaske (1)'!D21,0)</f>
        <v>0</v>
      </c>
      <c r="E21" s="219">
        <f>IF(E$7&gt;0,'Eingabemaske (1)'!E21,0)</f>
        <v>0</v>
      </c>
      <c r="F21" s="219">
        <f>IF(F$7&gt;0,'Eingabemaske (1)'!F21,0)</f>
        <v>0</v>
      </c>
      <c r="G21" s="219">
        <f>IF(G$7&gt;0,'Eingabemaske (1)'!G21,0)</f>
        <v>0</v>
      </c>
      <c r="H21" s="219">
        <f>IF(H$7&gt;0,'Eingabemaske (1)'!H21,0)</f>
        <v>0</v>
      </c>
      <c r="I21" s="219">
        <f>IF(I$7&gt;0,'Eingabemaske (1)'!I21,0)</f>
        <v>0</v>
      </c>
      <c r="J21" s="219">
        <f>IF(J$7&gt;0,'Eingabemaske (1)'!J21,0)</f>
        <v>0</v>
      </c>
      <c r="K21" s="219">
        <f>IF(K$7&gt;0,'Eingabemaske (1)'!K21,0)</f>
        <v>0</v>
      </c>
      <c r="L21" s="219">
        <f>IF(L$7&gt;0,'Eingabemaske (1)'!L21,0)</f>
        <v>0</v>
      </c>
      <c r="M21" s="219">
        <f>IF(M$7&gt;0,'Eingabemaske (1)'!M21,0)</f>
        <v>0</v>
      </c>
      <c r="N21" s="82">
        <f>'Eingabemaske (1)'!N21</f>
        <v>0</v>
      </c>
    </row>
    <row r="22" spans="1:14" x14ac:dyDescent="0.2">
      <c r="A22" s="95"/>
      <c r="B22" s="96"/>
      <c r="C22" s="96"/>
      <c r="D22" s="209">
        <f>IF(D$7&gt;0,IF(D$21=0,IF(D$9&lt;$C$26,1,IF(D$9&lt;$D$26,$F$24,IF(D$9&lt;$E$26,$F$25,IF(D$9&lt;18,$F$26,0)))),D$21),0)</f>
        <v>0</v>
      </c>
      <c r="E22" s="209">
        <f t="shared" ref="E22:M22" si="10">IF(E$7&gt;0,IF(E$21=0,IF(E$9&lt;$C$26,1,IF(E$9&lt;$D$26,$F$24,IF(E$9&lt;$E$26,$F$25,IF(E$9&lt;18,$F$26,0)))),E$21),0)</f>
        <v>0</v>
      </c>
      <c r="F22" s="209">
        <f t="shared" si="10"/>
        <v>0</v>
      </c>
      <c r="G22" s="209">
        <f t="shared" si="10"/>
        <v>0</v>
      </c>
      <c r="H22" s="209">
        <f t="shared" si="10"/>
        <v>0</v>
      </c>
      <c r="I22" s="209">
        <f t="shared" si="10"/>
        <v>0</v>
      </c>
      <c r="J22" s="209">
        <f t="shared" si="10"/>
        <v>0</v>
      </c>
      <c r="K22" s="209">
        <f t="shared" si="10"/>
        <v>0</v>
      </c>
      <c r="L22" s="209">
        <f t="shared" si="10"/>
        <v>0</v>
      </c>
      <c r="M22" s="209">
        <f t="shared" si="10"/>
        <v>0</v>
      </c>
    </row>
    <row r="23" spans="1:14" ht="15" x14ac:dyDescent="0.25">
      <c r="A23" s="98"/>
      <c r="B23" s="235" t="s">
        <v>144</v>
      </c>
      <c r="C23" s="236"/>
      <c r="D23" s="236"/>
      <c r="E23" s="237"/>
      <c r="F23" s="99"/>
      <c r="G23" s="235" t="s">
        <v>31</v>
      </c>
      <c r="H23" s="236"/>
      <c r="I23" s="236"/>
      <c r="J23" s="236"/>
      <c r="K23" s="236"/>
      <c r="L23" s="236"/>
      <c r="M23" s="237"/>
    </row>
    <row r="24" spans="1:14" x14ac:dyDescent="0.2">
      <c r="A24" s="98"/>
      <c r="B24" s="100" t="s">
        <v>3</v>
      </c>
      <c r="C24" s="101">
        <f>'Eingabemaske (1)'!$C$24</f>
        <v>5</v>
      </c>
      <c r="D24" s="101">
        <f>'Eingabemaske (1)'!$D$24</f>
        <v>12</v>
      </c>
      <c r="E24" s="102">
        <f>'Eingabemaske (1)'!$E$24</f>
        <v>16</v>
      </c>
      <c r="F24" s="103">
        <f>IF($C$25&lt;&gt;"",$C$25,0.5)</f>
        <v>0.5</v>
      </c>
      <c r="G24" s="239" t="s">
        <v>32</v>
      </c>
      <c r="H24" s="240"/>
      <c r="I24" s="104">
        <f>'Eingabemaske (1)'!$I$24</f>
        <v>1700</v>
      </c>
      <c r="J24" s="105">
        <f>IF($I$24&gt;0,$I$24,1700)</f>
        <v>1700</v>
      </c>
      <c r="K24" s="106" t="s">
        <v>66</v>
      </c>
      <c r="L24" s="107">
        <f>'Eingabemaske (1)'!$L$24</f>
        <v>10</v>
      </c>
      <c r="M24" s="108">
        <f>'Eingabemaske (1)'!$M$24</f>
        <v>400</v>
      </c>
      <c r="N24" s="82">
        <f>'Eingabemaske (1)'!N24</f>
        <v>0</v>
      </c>
    </row>
    <row r="25" spans="1:14" x14ac:dyDescent="0.2">
      <c r="A25" s="98"/>
      <c r="B25" s="109" t="s">
        <v>145</v>
      </c>
      <c r="C25" s="110">
        <f>'Eingabemaske (1)'!$C$25</f>
        <v>0.5</v>
      </c>
      <c r="D25" s="110">
        <f>'Eingabemaske (1)'!$D$25</f>
        <v>0.2</v>
      </c>
      <c r="E25" s="111">
        <f>'Eingabemaske (1)'!$E$25</f>
        <v>0</v>
      </c>
      <c r="F25" s="103">
        <f>IF($D$25&lt;&gt;"",$D$25,0.2)</f>
        <v>0.2</v>
      </c>
      <c r="G25" s="239" t="s">
        <v>34</v>
      </c>
      <c r="H25" s="240"/>
      <c r="I25" s="112">
        <f>'Eingabemaske (1)'!$I$25</f>
        <v>1350</v>
      </c>
      <c r="J25" s="105">
        <f>IF($I$25&gt;0,$I$25,1350)</f>
        <v>1350</v>
      </c>
      <c r="K25" s="106" t="s">
        <v>66</v>
      </c>
      <c r="L25" s="113">
        <f>'Eingabemaske (1)'!$L$25</f>
        <v>18</v>
      </c>
      <c r="M25" s="114">
        <f>'Eingabemaske (1)'!$M$25</f>
        <v>600</v>
      </c>
      <c r="N25" s="82">
        <f>'Eingabemaske (1)'!N25</f>
        <v>0</v>
      </c>
    </row>
    <row r="26" spans="1:14" x14ac:dyDescent="0.2">
      <c r="C26" s="115">
        <f>IF($C$24&lt;&gt;"",$C$24,5)</f>
        <v>5</v>
      </c>
      <c r="D26" s="115">
        <f>IF($D$24&lt;&gt;"",$D$24,12)</f>
        <v>12</v>
      </c>
      <c r="E26" s="115">
        <f>IF($E$24&lt;&gt;"",$E$24,$D$26)</f>
        <v>16</v>
      </c>
      <c r="F26" s="103">
        <f>IF($E$25&lt;&gt;"",$E$25,$F$25)</f>
        <v>0</v>
      </c>
      <c r="G26" s="241" t="s">
        <v>33</v>
      </c>
      <c r="H26" s="242"/>
      <c r="I26" s="116">
        <f>'Eingabemaske (1)'!$I$26</f>
        <v>1200</v>
      </c>
      <c r="J26" s="117">
        <f>IF($I$26&gt;0,$I$26,1200)</f>
        <v>1200</v>
      </c>
      <c r="K26" s="118" t="s">
        <v>66</v>
      </c>
      <c r="L26" s="119">
        <f>'Eingabemaske (1)'!$L$26</f>
        <v>0</v>
      </c>
      <c r="M26" s="120">
        <f>'Eingabemaske (1)'!$M$26</f>
        <v>0</v>
      </c>
      <c r="N26" s="82">
        <f>'Eingabemaske (1)'!N26</f>
        <v>0</v>
      </c>
    </row>
    <row r="27" spans="1:14" ht="15" x14ac:dyDescent="0.25">
      <c r="A27" s="121"/>
      <c r="B27" s="235" t="s">
        <v>148</v>
      </c>
      <c r="C27" s="236"/>
      <c r="D27" s="236"/>
      <c r="E27" s="237"/>
      <c r="G27" s="115">
        <f>IF($L$24&gt;0,$L$24,10)</f>
        <v>10</v>
      </c>
      <c r="H27" s="115">
        <f>IF($L$25&gt;0,$L$25,18)</f>
        <v>18</v>
      </c>
      <c r="I27" s="115">
        <f>IF($L$26&gt;0,$L$26,18)</f>
        <v>18</v>
      </c>
      <c r="K27" s="122">
        <f>IF($M$24&gt;0,$M$24,400)</f>
        <v>400</v>
      </c>
      <c r="L27" s="122">
        <f>IF($M$25&gt;0,$M$25,600)</f>
        <v>600</v>
      </c>
      <c r="M27" s="122">
        <f>IF($M$26&gt;0,$M$26,600)</f>
        <v>600</v>
      </c>
    </row>
    <row r="28" spans="1:14" ht="15" x14ac:dyDescent="0.25">
      <c r="A28" s="121"/>
      <c r="B28" s="244" t="s">
        <v>149</v>
      </c>
      <c r="C28" s="245"/>
      <c r="D28" s="245"/>
      <c r="E28" s="102">
        <f>'Eingabemaske (1)'!$E$28</f>
        <v>20</v>
      </c>
      <c r="F28" s="13">
        <f>IF($E$28&gt;=18,$E$28,20)</f>
        <v>20</v>
      </c>
      <c r="K28" s="235" t="s">
        <v>143</v>
      </c>
      <c r="L28" s="236"/>
      <c r="M28" s="237"/>
      <c r="N28" s="82">
        <f>'Eingabemaske (1)'!N28</f>
        <v>0</v>
      </c>
    </row>
    <row r="29" spans="1:14" x14ac:dyDescent="0.2">
      <c r="A29" s="121"/>
      <c r="B29" s="241" t="s">
        <v>150</v>
      </c>
      <c r="C29" s="242"/>
      <c r="D29" s="242"/>
      <c r="E29" s="123">
        <f>'Eingabemaske (1)'!$E$29</f>
        <v>16</v>
      </c>
      <c r="F29" s="13">
        <f>IF($E$29&gt;=14,$E$29,16)</f>
        <v>16</v>
      </c>
      <c r="J29" s="13">
        <f>IF($M$29&gt;0,$M$29,65)</f>
        <v>65</v>
      </c>
      <c r="K29" s="244" t="str">
        <f>CONCATENATE("Rentenalter ",B6)</f>
        <v>Rentenalter Elternteil 1</v>
      </c>
      <c r="L29" s="245"/>
      <c r="M29" s="124">
        <f>'Eingabemaske (1)'!$M$29</f>
        <v>65</v>
      </c>
      <c r="N29" s="82">
        <f>'Eingabemaske (1)'!N29</f>
        <v>0</v>
      </c>
    </row>
    <row r="30" spans="1:14" x14ac:dyDescent="0.2">
      <c r="B30" s="115"/>
      <c r="C30" s="115"/>
      <c r="D30" s="115"/>
      <c r="E30" s="115"/>
      <c r="F30" s="115"/>
      <c r="G30" s="115"/>
      <c r="H30" s="13"/>
      <c r="I30" s="13"/>
      <c r="J30" s="13">
        <f>IF($M$30&gt;0,$M$30,64)</f>
        <v>64</v>
      </c>
      <c r="K30" s="241" t="str">
        <f>CONCATENATE("Rentenalter ",C6)</f>
        <v>Rentenalter Elternteil 2</v>
      </c>
      <c r="L30" s="242"/>
      <c r="M30" s="125">
        <f>'Eingabemaske (1)'!$M$30</f>
        <v>64</v>
      </c>
      <c r="N30" s="82">
        <f>'Eingabemaske (1)'!N30</f>
        <v>0</v>
      </c>
    </row>
    <row r="31" spans="1:14" ht="15" x14ac:dyDescent="0.25">
      <c r="B31" s="235" t="s">
        <v>147</v>
      </c>
      <c r="C31" s="236"/>
      <c r="D31" s="236"/>
      <c r="E31" s="237"/>
      <c r="K31" s="121"/>
    </row>
    <row r="32" spans="1:14" x14ac:dyDescent="0.2">
      <c r="B32" s="241" t="s">
        <v>146</v>
      </c>
      <c r="C32" s="242"/>
      <c r="D32" s="252"/>
      <c r="E32" s="126">
        <f>'Eingabemaske (1)'!$E$32</f>
        <v>0.6</v>
      </c>
      <c r="F32" s="103">
        <f>IF($E$32&gt;0,$E$32,0.6)</f>
        <v>0.6</v>
      </c>
      <c r="K32" s="121"/>
      <c r="N32" s="82">
        <f>'Eingabemaske (1)'!N32</f>
        <v>0</v>
      </c>
    </row>
    <row r="33" spans="1:14" x14ac:dyDescent="0.2">
      <c r="B33" s="14">
        <f>IF(B$7&gt;0,($B$3-B$7)*12+$B$4-B$8-1,0)</f>
        <v>0</v>
      </c>
      <c r="C33" s="14">
        <f>IF(C$7&gt;0,($B$3-C$7)*12+$B$4-C$8-1,0)</f>
        <v>0</v>
      </c>
      <c r="D33" s="14">
        <f>IF(D$7&gt;0,($B$3-D$7)*12+$B$4-D$8-1,0)</f>
        <v>0</v>
      </c>
      <c r="E33" s="14">
        <f t="shared" ref="E33:M33" si="11">IF(E$7&gt;0,($B$3-E$7)*12+$B$4-E$8-1,0)</f>
        <v>0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0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</row>
    <row r="34" spans="1:14" ht="15" x14ac:dyDescent="0.25">
      <c r="A34" s="75" t="s">
        <v>4</v>
      </c>
      <c r="B34" s="127"/>
      <c r="C34" s="127"/>
      <c r="D34" s="115">
        <f>MIN('Listen (1)'!$G$1:$P$1)</f>
        <v>216</v>
      </c>
      <c r="E34" s="115">
        <f>MIN('Listen (1)'!$G$2:$P$2)</f>
        <v>216</v>
      </c>
      <c r="F34" s="115">
        <f>MIN('Listen (1)'!$G$3:$P$3)</f>
        <v>216</v>
      </c>
      <c r="G34" s="115">
        <f>MIN('Listen (1)'!$G$4:$P$4)</f>
        <v>216</v>
      </c>
      <c r="H34" s="115">
        <f>MIN('Listen (1)'!$G$5:$P$5)</f>
        <v>216</v>
      </c>
      <c r="I34" s="115">
        <f>MIN('Listen (1)'!$G$6:$P$6)</f>
        <v>216</v>
      </c>
      <c r="J34" s="115">
        <f>MIN('Listen (1)'!$G$7:$P$7)</f>
        <v>216</v>
      </c>
      <c r="K34" s="115">
        <f>MIN('Listen (1)'!$G$8:$P$8)</f>
        <v>216</v>
      </c>
      <c r="L34" s="115">
        <f>MIN('Listen (1)'!$G$9:$P$9)</f>
        <v>216</v>
      </c>
      <c r="M34" s="115">
        <f>MIN('Listen (1)'!$G$10:$P$10)</f>
        <v>216</v>
      </c>
    </row>
    <row r="35" spans="1:14" x14ac:dyDescent="0.2">
      <c r="A35" s="15" t="s">
        <v>129</v>
      </c>
      <c r="B35" s="128">
        <f>IF(B$7&gt;0,'Eingabemaske (1)'!B35,0)</f>
        <v>0</v>
      </c>
      <c r="C35" s="128">
        <f>IF(C$7&gt;0,'Eingabemaske (1)'!C35,0)</f>
        <v>0</v>
      </c>
      <c r="D35" s="128">
        <f>IF(D$7&gt;0,'Eingabemaske (1)'!D35,0)</f>
        <v>0</v>
      </c>
      <c r="E35" s="128">
        <f>IF(E$7&gt;0,'Eingabemaske (1)'!E35,0)</f>
        <v>0</v>
      </c>
      <c r="F35" s="128">
        <f>IF(F$7&gt;0,'Eingabemaske (1)'!F35,0)</f>
        <v>0</v>
      </c>
      <c r="G35" s="128">
        <f>IF(G$7&gt;0,'Eingabemaske (1)'!G35,0)</f>
        <v>0</v>
      </c>
      <c r="H35" s="128">
        <f>IF(H$7&gt;0,'Eingabemaske (1)'!H35,0)</f>
        <v>0</v>
      </c>
      <c r="I35" s="128">
        <f>IF(I$7&gt;0,'Eingabemaske (1)'!I35,0)</f>
        <v>0</v>
      </c>
      <c r="J35" s="128">
        <f>IF(J$7&gt;0,'Eingabemaske (1)'!J35,0)</f>
        <v>0</v>
      </c>
      <c r="K35" s="128">
        <f>IF(K$7&gt;0,'Eingabemaske (1)'!K35,0)</f>
        <v>0</v>
      </c>
      <c r="L35" s="128">
        <f>IF(L$7&gt;0,'Eingabemaske (1)'!L35,0)</f>
        <v>0</v>
      </c>
      <c r="M35" s="128">
        <f>IF(M$7&gt;0,'Eingabemaske (1)'!M35,0)</f>
        <v>0</v>
      </c>
      <c r="N35" s="82">
        <f>'Eingabemaske (1)'!N35</f>
        <v>0</v>
      </c>
    </row>
    <row r="36" spans="1:14" x14ac:dyDescent="0.2">
      <c r="A36" s="15" t="s">
        <v>5</v>
      </c>
      <c r="B36" s="128">
        <f>IF(B$7&gt;0,'Eingabemaske (1)'!B36,0)</f>
        <v>0</v>
      </c>
      <c r="C36" s="128">
        <f>IF(C$7&gt;0,'Eingabemaske (1)'!C36,0)</f>
        <v>0</v>
      </c>
      <c r="D36" s="128">
        <f>IF(D$7&gt;0,'Eingabemaske (1)'!D36,0)</f>
        <v>0</v>
      </c>
      <c r="E36" s="128">
        <f>IF(E$7&gt;0,'Eingabemaske (1)'!E36,0)</f>
        <v>0</v>
      </c>
      <c r="F36" s="128">
        <f>IF(F$7&gt;0,'Eingabemaske (1)'!F36,0)</f>
        <v>0</v>
      </c>
      <c r="G36" s="128">
        <f>IF(G$7&gt;0,'Eingabemaske (1)'!G36,0)</f>
        <v>0</v>
      </c>
      <c r="H36" s="128">
        <f>IF(H$7&gt;0,'Eingabemaske (1)'!H36,0)</f>
        <v>0</v>
      </c>
      <c r="I36" s="128">
        <f>IF(I$7&gt;0,'Eingabemaske (1)'!I36,0)</f>
        <v>0</v>
      </c>
      <c r="J36" s="128">
        <f>IF(J$7&gt;0,'Eingabemaske (1)'!J36,0)</f>
        <v>0</v>
      </c>
      <c r="K36" s="128">
        <f>IF(K$7&gt;0,'Eingabemaske (1)'!K36,0)</f>
        <v>0</v>
      </c>
      <c r="L36" s="128">
        <f>IF(L$7&gt;0,'Eingabemaske (1)'!L36,0)</f>
        <v>0</v>
      </c>
      <c r="M36" s="128">
        <f>IF(M$7&gt;0,'Eingabemaske (1)'!M36,0)</f>
        <v>0</v>
      </c>
      <c r="N36" s="82">
        <f>'Eingabemaske (1)'!N36</f>
        <v>0</v>
      </c>
    </row>
    <row r="37" spans="1:14" x14ac:dyDescent="0.2">
      <c r="A37" s="15" t="str">
        <f>CONCATENATE("Kinderzulagen (von ",$B$6," bezogen)")</f>
        <v>Kinderzulagen (von Elternteil 1 bezogen)</v>
      </c>
      <c r="B37" s="193"/>
      <c r="C37" s="193"/>
      <c r="D37" s="128">
        <f>IF(D$7&gt;0,'Eingabemaske (1)'!D37,0)</f>
        <v>0</v>
      </c>
      <c r="E37" s="128">
        <f>IF(E$7&gt;0,'Eingabemaske (1)'!E37,0)</f>
        <v>0</v>
      </c>
      <c r="F37" s="128">
        <f>IF(F$7&gt;0,'Eingabemaske (1)'!F37,0)</f>
        <v>0</v>
      </c>
      <c r="G37" s="128">
        <f>IF(G$7&gt;0,'Eingabemaske (1)'!G37,0)</f>
        <v>0</v>
      </c>
      <c r="H37" s="128">
        <f>IF(H$7&gt;0,'Eingabemaske (1)'!H37,0)</f>
        <v>0</v>
      </c>
      <c r="I37" s="128">
        <f>IF(I$7&gt;0,'Eingabemaske (1)'!I37,0)</f>
        <v>0</v>
      </c>
      <c r="J37" s="128">
        <f>IF(J$7&gt;0,'Eingabemaske (1)'!J37,0)</f>
        <v>0</v>
      </c>
      <c r="K37" s="128">
        <f>IF(K$7&gt;0,'Eingabemaske (1)'!K37,0)</f>
        <v>0</v>
      </c>
      <c r="L37" s="128">
        <f>IF(L$7&gt;0,'Eingabemaske (1)'!L37,0)</f>
        <v>0</v>
      </c>
      <c r="M37" s="128">
        <f>IF(M$7&gt;0,'Eingabemaske (1)'!M37,0)</f>
        <v>0</v>
      </c>
      <c r="N37" s="82">
        <f>'Eingabemaske (1)'!N37</f>
        <v>0</v>
      </c>
    </row>
    <row r="38" spans="1:14" x14ac:dyDescent="0.2">
      <c r="A38" s="15" t="str">
        <f>CONCATENATE("Kinderzulagen (von ",$C$6," bezogen)")</f>
        <v>Kinderzulagen (von Elternteil 2 bezogen)</v>
      </c>
      <c r="B38" s="193"/>
      <c r="C38" s="193"/>
      <c r="D38" s="128">
        <f>IF(D$7&gt;0,'Eingabemaske (1)'!D38,0)</f>
        <v>0</v>
      </c>
      <c r="E38" s="128">
        <f>IF(E$7&gt;0,'Eingabemaske (1)'!E38,0)</f>
        <v>0</v>
      </c>
      <c r="F38" s="128">
        <f>IF(F$7&gt;0,'Eingabemaske (1)'!F38,0)</f>
        <v>0</v>
      </c>
      <c r="G38" s="128">
        <f>IF(G$7&gt;0,'Eingabemaske (1)'!G38,0)</f>
        <v>0</v>
      </c>
      <c r="H38" s="128">
        <f>IF(H$7&gt;0,'Eingabemaske (1)'!H38,0)</f>
        <v>0</v>
      </c>
      <c r="I38" s="128">
        <f>IF(I$7&gt;0,'Eingabemaske (1)'!I38,0)</f>
        <v>0</v>
      </c>
      <c r="J38" s="128">
        <f>IF(J$7&gt;0,'Eingabemaske (1)'!J38,0)</f>
        <v>0</v>
      </c>
      <c r="K38" s="128">
        <f>IF(K$7&gt;0,'Eingabemaske (1)'!K38,0)</f>
        <v>0</v>
      </c>
      <c r="L38" s="128">
        <f>IF(L$7&gt;0,'Eingabemaske (1)'!L38,0)</f>
        <v>0</v>
      </c>
      <c r="M38" s="128">
        <f>IF(M$7&gt;0,'Eingabemaske (1)'!M38,0)</f>
        <v>0</v>
      </c>
      <c r="N38" s="82">
        <f>'Eingabemaske (1)'!N38</f>
        <v>0</v>
      </c>
    </row>
    <row r="39" spans="1:14" x14ac:dyDescent="0.2">
      <c r="A39" s="15" t="s">
        <v>63</v>
      </c>
      <c r="B39" s="128">
        <f>IF(B$7&gt;0,'Eingabemaske (1)'!B39,0)</f>
        <v>0</v>
      </c>
      <c r="C39" s="128">
        <f>IF(C$7&gt;0,'Eingabemaske (1)'!C39,0)</f>
        <v>0</v>
      </c>
      <c r="D39" s="128">
        <f>IF(D$7&gt;0,'Eingabemaske (1)'!D39,0)</f>
        <v>0</v>
      </c>
      <c r="E39" s="128">
        <f>IF(E$7&gt;0,'Eingabemaske (1)'!E39,0)</f>
        <v>0</v>
      </c>
      <c r="F39" s="128">
        <f>IF(F$7&gt;0,'Eingabemaske (1)'!F39,0)</f>
        <v>0</v>
      </c>
      <c r="G39" s="128">
        <f>IF(G$7&gt;0,'Eingabemaske (1)'!G39,0)</f>
        <v>0</v>
      </c>
      <c r="H39" s="128">
        <f>IF(H$7&gt;0,'Eingabemaske (1)'!H39,0)</f>
        <v>0</v>
      </c>
      <c r="I39" s="128">
        <f>IF(I$7&gt;0,'Eingabemaske (1)'!I39,0)</f>
        <v>0</v>
      </c>
      <c r="J39" s="128">
        <f>IF(J$7&gt;0,'Eingabemaske (1)'!J39,0)</f>
        <v>0</v>
      </c>
      <c r="K39" s="128">
        <f>IF(K$7&gt;0,'Eingabemaske (1)'!K39,0)</f>
        <v>0</v>
      </c>
      <c r="L39" s="128">
        <f>IF(L$7&gt;0,'Eingabemaske (1)'!L39,0)</f>
        <v>0</v>
      </c>
      <c r="M39" s="128">
        <f>IF(M$7&gt;0,'Eingabemaske (1)'!M39,0)</f>
        <v>0</v>
      </c>
      <c r="N39" s="82">
        <f>'Eingabemaske (1)'!N39</f>
        <v>0</v>
      </c>
    </row>
    <row r="40" spans="1:14" x14ac:dyDescent="0.2">
      <c r="A40" s="15" t="s">
        <v>62</v>
      </c>
      <c r="B40" s="128">
        <f>IF(B$7&gt;0,'Eingabemaske (1)'!B40,0)</f>
        <v>0</v>
      </c>
      <c r="C40" s="128">
        <f>IF(C$7&gt;0,'Eingabemaske (1)'!C40,0)</f>
        <v>0</v>
      </c>
      <c r="D40" s="128">
        <f>IF(D$7&gt;0,'Eingabemaske (1)'!D40,0)</f>
        <v>0</v>
      </c>
      <c r="E40" s="128">
        <f>IF(E$7&gt;0,'Eingabemaske (1)'!E40,0)</f>
        <v>0</v>
      </c>
      <c r="F40" s="128">
        <f>IF(F$7&gt;0,'Eingabemaske (1)'!F40,0)</f>
        <v>0</v>
      </c>
      <c r="G40" s="128">
        <f>IF(G$7&gt;0,'Eingabemaske (1)'!G40,0)</f>
        <v>0</v>
      </c>
      <c r="H40" s="128">
        <f>IF(H$7&gt;0,'Eingabemaske (1)'!H40,0)</f>
        <v>0</v>
      </c>
      <c r="I40" s="128">
        <f>IF(I$7&gt;0,'Eingabemaske (1)'!I40,0)</f>
        <v>0</v>
      </c>
      <c r="J40" s="128">
        <f>IF(J$7&gt;0,'Eingabemaske (1)'!J40,0)</f>
        <v>0</v>
      </c>
      <c r="K40" s="128">
        <f>IF(K$7&gt;0,'Eingabemaske (1)'!K40,0)</f>
        <v>0</v>
      </c>
      <c r="L40" s="128">
        <f>IF(L$7&gt;0,'Eingabemaske (1)'!L40,0)</f>
        <v>0</v>
      </c>
      <c r="M40" s="128">
        <f>IF(M$7&gt;0,'Eingabemaske (1)'!M40,0)</f>
        <v>0</v>
      </c>
      <c r="N40" s="82">
        <f>'Eingabemaske (1)'!N40</f>
        <v>0</v>
      </c>
    </row>
    <row r="41" spans="1:14" x14ac:dyDescent="0.2">
      <c r="A41" s="15" t="s">
        <v>6</v>
      </c>
      <c r="B41" s="128">
        <f>IF(B$7&gt;0,'Eingabemaske (1)'!B41,0)</f>
        <v>0</v>
      </c>
      <c r="C41" s="128">
        <f>IF(C$7&gt;0,'Eingabemaske (1)'!C41,0)</f>
        <v>0</v>
      </c>
      <c r="D41" s="128">
        <f>IF(D$7&gt;0,'Eingabemaske (1)'!D41,0)</f>
        <v>0</v>
      </c>
      <c r="E41" s="128">
        <f>IF(E$7&gt;0,'Eingabemaske (1)'!E41,0)</f>
        <v>0</v>
      </c>
      <c r="F41" s="128">
        <f>IF(F$7&gt;0,'Eingabemaske (1)'!F41,0)</f>
        <v>0</v>
      </c>
      <c r="G41" s="128">
        <f>IF(G$7&gt;0,'Eingabemaske (1)'!G41,0)</f>
        <v>0</v>
      </c>
      <c r="H41" s="128">
        <f>IF(H$7&gt;0,'Eingabemaske (1)'!H41,0)</f>
        <v>0</v>
      </c>
      <c r="I41" s="128">
        <f>IF(I$7&gt;0,'Eingabemaske (1)'!I41,0)</f>
        <v>0</v>
      </c>
      <c r="J41" s="128">
        <f>IF(J$7&gt;0,'Eingabemaske (1)'!J41,0)</f>
        <v>0</v>
      </c>
      <c r="K41" s="128">
        <f>IF(K$7&gt;0,'Eingabemaske (1)'!K41,0)</f>
        <v>0</v>
      </c>
      <c r="L41" s="128">
        <f>IF(L$7&gt;0,'Eingabemaske (1)'!L41,0)</f>
        <v>0</v>
      </c>
      <c r="M41" s="128">
        <f>IF(M$7&gt;0,'Eingabemaske (1)'!M41,0)</f>
        <v>0</v>
      </c>
      <c r="N41" s="82">
        <f>'Eingabemaske (1)'!N41</f>
        <v>0</v>
      </c>
    </row>
    <row r="42" spans="1:14" x14ac:dyDescent="0.2">
      <c r="A42" s="15" t="s">
        <v>7</v>
      </c>
      <c r="B42" s="128">
        <f>IF(B$7&gt;0,'Eingabemaske (1)'!B42,0)</f>
        <v>0</v>
      </c>
      <c r="C42" s="128">
        <f>IF(C$7&gt;0,'Eingabemaske (1)'!C42,0)</f>
        <v>0</v>
      </c>
      <c r="D42" s="128">
        <f>IF(D$7&gt;0,'Eingabemaske (1)'!D42,0)</f>
        <v>0</v>
      </c>
      <c r="E42" s="128">
        <f>IF(E$7&gt;0,'Eingabemaske (1)'!E42,0)</f>
        <v>0</v>
      </c>
      <c r="F42" s="128">
        <f>IF(F$7&gt;0,'Eingabemaske (1)'!F42,0)</f>
        <v>0</v>
      </c>
      <c r="G42" s="128">
        <f>IF(G$7&gt;0,'Eingabemaske (1)'!G42,0)</f>
        <v>0</v>
      </c>
      <c r="H42" s="128">
        <f>IF(H$7&gt;0,'Eingabemaske (1)'!H42,0)</f>
        <v>0</v>
      </c>
      <c r="I42" s="128">
        <f>IF(I$7&gt;0,'Eingabemaske (1)'!I42,0)</f>
        <v>0</v>
      </c>
      <c r="J42" s="128">
        <f>IF(J$7&gt;0,'Eingabemaske (1)'!J42,0)</f>
        <v>0</v>
      </c>
      <c r="K42" s="128">
        <f>IF(K$7&gt;0,'Eingabemaske (1)'!K42,0)</f>
        <v>0</v>
      </c>
      <c r="L42" s="128">
        <f>IF(L$7&gt;0,'Eingabemaske (1)'!L42,0)</f>
        <v>0</v>
      </c>
      <c r="M42" s="128">
        <f>IF(M$7&gt;0,'Eingabemaske (1)'!M42,0)</f>
        <v>0</v>
      </c>
      <c r="N42" s="82">
        <f>'Eingabemaske (1)'!N42</f>
        <v>0</v>
      </c>
    </row>
    <row r="43" spans="1:14" x14ac:dyDescent="0.2">
      <c r="A43" s="15" t="str">
        <f>'Eingabemaske (1)'!A43</f>
        <v>Diverses</v>
      </c>
      <c r="B43" s="128">
        <f>IF(B$7&gt;0,'Eingabemaske (1)'!B43,0)</f>
        <v>0</v>
      </c>
      <c r="C43" s="128">
        <f>IF(C$7&gt;0,'Eingabemaske (1)'!C43,0)</f>
        <v>0</v>
      </c>
      <c r="D43" s="128">
        <f>IF(D$7&gt;0,'Eingabemaske (1)'!D43,0)</f>
        <v>0</v>
      </c>
      <c r="E43" s="128">
        <f>IF(E$7&gt;0,'Eingabemaske (1)'!E43,0)</f>
        <v>0</v>
      </c>
      <c r="F43" s="128">
        <f>IF(F$7&gt;0,'Eingabemaske (1)'!F43,0)</f>
        <v>0</v>
      </c>
      <c r="G43" s="128">
        <f>IF(G$7&gt;0,'Eingabemaske (1)'!G43,0)</f>
        <v>0</v>
      </c>
      <c r="H43" s="128">
        <f>IF(H$7&gt;0,'Eingabemaske (1)'!H43,0)</f>
        <v>0</v>
      </c>
      <c r="I43" s="128">
        <f>IF(I$7&gt;0,'Eingabemaske (1)'!I43,0)</f>
        <v>0</v>
      </c>
      <c r="J43" s="128">
        <f>IF(J$7&gt;0,'Eingabemaske (1)'!J43,0)</f>
        <v>0</v>
      </c>
      <c r="K43" s="128">
        <f>IF(K$7&gt;0,'Eingabemaske (1)'!K43,0)</f>
        <v>0</v>
      </c>
      <c r="L43" s="128">
        <f>IF(L$7&gt;0,'Eingabemaske (1)'!L43,0)</f>
        <v>0</v>
      </c>
      <c r="M43" s="128">
        <f>IF(M$7&gt;0,'Eingabemaske (1)'!M43,0)</f>
        <v>0</v>
      </c>
      <c r="N43" s="82">
        <f>'Eingabemaske (1)'!N43</f>
        <v>0</v>
      </c>
    </row>
    <row r="44" spans="1:14" x14ac:dyDescent="0.2">
      <c r="A44" s="15" t="str">
        <f>'Eingabemaske (1)'!A44</f>
        <v>Diverses</v>
      </c>
      <c r="B44" s="128">
        <f>IF(B$7&gt;0,'Eingabemaske (1)'!B44,0)</f>
        <v>0</v>
      </c>
      <c r="C44" s="128">
        <f>IF(C$7&gt;0,'Eingabemaske (1)'!C44,0)</f>
        <v>0</v>
      </c>
      <c r="D44" s="128">
        <f>IF(D$7&gt;0,'Eingabemaske (1)'!D44,0)</f>
        <v>0</v>
      </c>
      <c r="E44" s="128">
        <f>IF(E$7&gt;0,'Eingabemaske (1)'!E44,0)</f>
        <v>0</v>
      </c>
      <c r="F44" s="128">
        <f>IF(F$7&gt;0,'Eingabemaske (1)'!F44,0)</f>
        <v>0</v>
      </c>
      <c r="G44" s="128">
        <f>IF(G$7&gt;0,'Eingabemaske (1)'!G44,0)</f>
        <v>0</v>
      </c>
      <c r="H44" s="128">
        <f>IF(H$7&gt;0,'Eingabemaske (1)'!H44,0)</f>
        <v>0</v>
      </c>
      <c r="I44" s="128">
        <f>IF(I$7&gt;0,'Eingabemaske (1)'!I44,0)</f>
        <v>0</v>
      </c>
      <c r="J44" s="128">
        <f>IF(J$7&gt;0,'Eingabemaske (1)'!J44,0)</f>
        <v>0</v>
      </c>
      <c r="K44" s="128">
        <f>IF(K$7&gt;0,'Eingabemaske (1)'!K44,0)</f>
        <v>0</v>
      </c>
      <c r="L44" s="128">
        <f>IF(L$7&gt;0,'Eingabemaske (1)'!L44,0)</f>
        <v>0</v>
      </c>
      <c r="M44" s="128">
        <f>IF(M$7&gt;0,'Eingabemaske (1)'!M44,0)</f>
        <v>0</v>
      </c>
      <c r="N44" s="82">
        <f>'Eingabemaske (1)'!N44</f>
        <v>0</v>
      </c>
    </row>
    <row r="45" spans="1:14" x14ac:dyDescent="0.2">
      <c r="A45" s="15" t="str">
        <f>'Eingabemaske (1)'!A45</f>
        <v>Diverses</v>
      </c>
      <c r="B45" s="128">
        <f>IF(B$7&gt;0,'Eingabemaske (1)'!B45,0)</f>
        <v>0</v>
      </c>
      <c r="C45" s="128">
        <f>IF(C$7&gt;0,'Eingabemaske (1)'!C45,0)</f>
        <v>0</v>
      </c>
      <c r="D45" s="128">
        <f>IF(D$7&gt;0,'Eingabemaske (1)'!D45,0)</f>
        <v>0</v>
      </c>
      <c r="E45" s="128">
        <f>IF(E$7&gt;0,'Eingabemaske (1)'!E45,0)</f>
        <v>0</v>
      </c>
      <c r="F45" s="128">
        <f>IF(F$7&gt;0,'Eingabemaske (1)'!F45,0)</f>
        <v>0</v>
      </c>
      <c r="G45" s="128">
        <f>IF(G$7&gt;0,'Eingabemaske (1)'!G45,0)</f>
        <v>0</v>
      </c>
      <c r="H45" s="128">
        <f>IF(H$7&gt;0,'Eingabemaske (1)'!H45,0)</f>
        <v>0</v>
      </c>
      <c r="I45" s="128">
        <f>IF(I$7&gt;0,'Eingabemaske (1)'!I45,0)</f>
        <v>0</v>
      </c>
      <c r="J45" s="128">
        <f>IF(J$7&gt;0,'Eingabemaske (1)'!J45,0)</f>
        <v>0</v>
      </c>
      <c r="K45" s="128">
        <f>IF(K$7&gt;0,'Eingabemaske (1)'!K45,0)</f>
        <v>0</v>
      </c>
      <c r="L45" s="128">
        <f>IF(L$7&gt;0,'Eingabemaske (1)'!L45,0)</f>
        <v>0</v>
      </c>
      <c r="M45" s="128">
        <f>IF(M$7&gt;0,'Eingabemaske (1)'!M45,0)</f>
        <v>0</v>
      </c>
      <c r="N45" s="82">
        <f>'Eingabemaske (1)'!N45</f>
        <v>0</v>
      </c>
    </row>
    <row r="47" spans="1:14" ht="15" x14ac:dyDescent="0.25">
      <c r="A47" s="129" t="s">
        <v>8</v>
      </c>
      <c r="B47" s="129">
        <f>IF(B$7&gt;0,SUM(B35:B46),0)</f>
        <v>0</v>
      </c>
      <c r="C47" s="129">
        <f>IF(C$7&gt;0,SUM(C35:C46),0)</f>
        <v>0</v>
      </c>
      <c r="D47" s="129">
        <f t="shared" ref="D47:M47" si="12">IF(D$7&gt;0,$F$32*SUM(D$35:D$36)+SUM(D$37:D$46),0)</f>
        <v>0</v>
      </c>
      <c r="E47" s="129">
        <f t="shared" si="12"/>
        <v>0</v>
      </c>
      <c r="F47" s="129">
        <f t="shared" si="12"/>
        <v>0</v>
      </c>
      <c r="G47" s="129">
        <f t="shared" si="12"/>
        <v>0</v>
      </c>
      <c r="H47" s="129">
        <f t="shared" si="12"/>
        <v>0</v>
      </c>
      <c r="I47" s="129">
        <f t="shared" si="12"/>
        <v>0</v>
      </c>
      <c r="J47" s="129">
        <f t="shared" si="12"/>
        <v>0</v>
      </c>
      <c r="K47" s="129">
        <f t="shared" si="12"/>
        <v>0</v>
      </c>
      <c r="L47" s="129">
        <f t="shared" si="12"/>
        <v>0</v>
      </c>
      <c r="M47" s="129">
        <f t="shared" si="12"/>
        <v>0</v>
      </c>
    </row>
    <row r="48" spans="1:14" x14ac:dyDescent="0.2">
      <c r="D48" s="209">
        <f>D11*D$22</f>
        <v>0</v>
      </c>
      <c r="E48" s="209">
        <f t="shared" ref="E48:M48" si="13">E11*E$22</f>
        <v>0</v>
      </c>
      <c r="F48" s="209">
        <f t="shared" si="13"/>
        <v>0</v>
      </c>
      <c r="G48" s="209">
        <f t="shared" si="13"/>
        <v>0</v>
      </c>
      <c r="H48" s="209">
        <f t="shared" si="13"/>
        <v>0</v>
      </c>
      <c r="I48" s="209">
        <f t="shared" si="13"/>
        <v>0</v>
      </c>
      <c r="J48" s="209">
        <f t="shared" si="13"/>
        <v>0</v>
      </c>
      <c r="K48" s="209">
        <f t="shared" si="13"/>
        <v>0</v>
      </c>
      <c r="L48" s="209">
        <f t="shared" si="13"/>
        <v>0</v>
      </c>
      <c r="M48" s="209">
        <f t="shared" si="13"/>
        <v>0</v>
      </c>
    </row>
    <row r="49" spans="1:14" ht="15" x14ac:dyDescent="0.25">
      <c r="A49" s="75" t="s">
        <v>37</v>
      </c>
      <c r="D49" s="209">
        <f t="shared" ref="D49:M49" si="14">D12*D$22</f>
        <v>0</v>
      </c>
      <c r="E49" s="209">
        <f t="shared" si="14"/>
        <v>0</v>
      </c>
      <c r="F49" s="209">
        <f t="shared" si="14"/>
        <v>0</v>
      </c>
      <c r="G49" s="209">
        <f t="shared" si="14"/>
        <v>0</v>
      </c>
      <c r="H49" s="209">
        <f t="shared" si="14"/>
        <v>0</v>
      </c>
      <c r="I49" s="209">
        <f t="shared" si="14"/>
        <v>0</v>
      </c>
      <c r="J49" s="209">
        <f t="shared" si="14"/>
        <v>0</v>
      </c>
      <c r="K49" s="209">
        <f t="shared" si="14"/>
        <v>0</v>
      </c>
      <c r="L49" s="209">
        <f t="shared" si="14"/>
        <v>0</v>
      </c>
      <c r="M49" s="209">
        <f t="shared" si="14"/>
        <v>0</v>
      </c>
    </row>
    <row r="50" spans="1:14" x14ac:dyDescent="0.2">
      <c r="A50" s="15" t="s">
        <v>9</v>
      </c>
      <c r="B50" s="128">
        <f>IF(B$7&gt;0,IF(SUM($D$11:$M$11)&gt;0,IF(B12="Ja",$I$24/2+($I$25-$I$26),$I$25),IF(B12="Ja",$I$24/2,$I$26)),0)</f>
        <v>0</v>
      </c>
      <c r="C50" s="128">
        <f>IF(C$7&gt;0,IF(SUM($D$12:$M$12)&gt;0,IF(C12="Ja",$I$24/2+($I$25-$I$26),$I$25),IF(C12="Ja",$I$24/2,$I$26)),0)</f>
        <v>0</v>
      </c>
      <c r="D50" s="128">
        <f t="shared" ref="D50:M50" si="15">IF(D$7&gt;0,IF(D$9&lt;$G$27,$K$27,IF(D$9&lt;$H$27,$L$27,IF(D$9&lt;$I$27,$M$27,$I$26))),0)</f>
        <v>0</v>
      </c>
      <c r="E50" s="128">
        <f t="shared" si="15"/>
        <v>0</v>
      </c>
      <c r="F50" s="128">
        <f t="shared" si="15"/>
        <v>0</v>
      </c>
      <c r="G50" s="128">
        <f t="shared" si="15"/>
        <v>0</v>
      </c>
      <c r="H50" s="128">
        <f t="shared" si="15"/>
        <v>0</v>
      </c>
      <c r="I50" s="128">
        <f t="shared" si="15"/>
        <v>0</v>
      </c>
      <c r="J50" s="128">
        <f t="shared" si="15"/>
        <v>0</v>
      </c>
      <c r="K50" s="128">
        <f t="shared" si="15"/>
        <v>0</v>
      </c>
      <c r="L50" s="128">
        <f t="shared" si="15"/>
        <v>0</v>
      </c>
      <c r="M50" s="128">
        <f t="shared" si="15"/>
        <v>0</v>
      </c>
      <c r="N50" s="82">
        <f>'Eingabemaske (1)'!N50</f>
        <v>0</v>
      </c>
    </row>
    <row r="51" spans="1:14" x14ac:dyDescent="0.2">
      <c r="A51" s="130" t="s">
        <v>132</v>
      </c>
      <c r="B51" s="128">
        <f>IF(B$7&gt;0,'Eingabemaske (1)'!B51,0)</f>
        <v>0</v>
      </c>
      <c r="C51" s="128">
        <f>IF(C$7&gt;0,'Eingabemaske (1)'!C51,0)</f>
        <v>0</v>
      </c>
      <c r="D51" s="128">
        <f>IF(D$7&gt;0,'Eingabemaske (1)'!D51,0)</f>
        <v>0</v>
      </c>
      <c r="E51" s="128">
        <f>IF(E$7&gt;0,'Eingabemaske (1)'!E51,0)</f>
        <v>0</v>
      </c>
      <c r="F51" s="128">
        <f>IF(F$7&gt;0,'Eingabemaske (1)'!F51,0)</f>
        <v>0</v>
      </c>
      <c r="G51" s="128">
        <f>IF(G$7&gt;0,'Eingabemaske (1)'!G51,0)</f>
        <v>0</v>
      </c>
      <c r="H51" s="128">
        <f>IF(H$7&gt;0,'Eingabemaske (1)'!H51,0)</f>
        <v>0</v>
      </c>
      <c r="I51" s="128">
        <f>IF(I$7&gt;0,'Eingabemaske (1)'!I51,0)</f>
        <v>0</v>
      </c>
      <c r="J51" s="128">
        <f>IF(J$7&gt;0,'Eingabemaske (1)'!J51,0)</f>
        <v>0</v>
      </c>
      <c r="K51" s="128">
        <f>IF(K$7&gt;0,'Eingabemaske (1)'!K51,0)</f>
        <v>0</v>
      </c>
      <c r="L51" s="128">
        <f>IF(L$7&gt;0,'Eingabemaske (1)'!L51,0)</f>
        <v>0</v>
      </c>
      <c r="M51" s="128">
        <f>IF(M$7&gt;0,'Eingabemaske (1)'!M51,0)</f>
        <v>0</v>
      </c>
      <c r="N51" s="82">
        <f>'Eingabemaske (1)'!N51</f>
        <v>0</v>
      </c>
    </row>
    <row r="52" spans="1:14" x14ac:dyDescent="0.2">
      <c r="A52" s="15" t="s">
        <v>45</v>
      </c>
      <c r="B52" s="128">
        <f>IF(B$7&gt;0,'Eingabemaske (1)'!B52,0)</f>
        <v>0</v>
      </c>
      <c r="C52" s="128">
        <f>IF(C$7&gt;0,'Eingabemaske (1)'!C52,0)</f>
        <v>0</v>
      </c>
      <c r="D52" s="194">
        <f>IF(D$7&gt;0,D54,0)</f>
        <v>0</v>
      </c>
      <c r="E52" s="194">
        <f t="shared" ref="E52:M52" si="16">IF(E$7&gt;0,E54,0)</f>
        <v>0</v>
      </c>
      <c r="F52" s="194">
        <f t="shared" si="16"/>
        <v>0</v>
      </c>
      <c r="G52" s="194">
        <f t="shared" si="16"/>
        <v>0</v>
      </c>
      <c r="H52" s="194">
        <f t="shared" si="16"/>
        <v>0</v>
      </c>
      <c r="I52" s="194">
        <f t="shared" si="16"/>
        <v>0</v>
      </c>
      <c r="J52" s="194">
        <f t="shared" si="16"/>
        <v>0</v>
      </c>
      <c r="K52" s="194">
        <f t="shared" si="16"/>
        <v>0</v>
      </c>
      <c r="L52" s="194">
        <f t="shared" si="16"/>
        <v>0</v>
      </c>
      <c r="M52" s="194">
        <f t="shared" si="16"/>
        <v>0</v>
      </c>
      <c r="N52" s="82">
        <f>'Eingabemaske (1)'!N52</f>
        <v>0</v>
      </c>
    </row>
    <row r="53" spans="1:14" x14ac:dyDescent="0.2">
      <c r="A53" s="15" t="s">
        <v>10</v>
      </c>
      <c r="B53" s="128">
        <f>IF(B$7&gt;0,'Eingabemaske (1)'!B53,0)</f>
        <v>0</v>
      </c>
      <c r="C53" s="128">
        <f>IF(C$7&gt;0,'Eingabemaske (1)'!C53,0)</f>
        <v>0</v>
      </c>
      <c r="D53" s="194">
        <f>IF(D$7&gt;0,D55,0)</f>
        <v>0</v>
      </c>
      <c r="E53" s="194">
        <f t="shared" ref="E53:M53" si="17">IF(E$7&gt;0,E55,0)</f>
        <v>0</v>
      </c>
      <c r="F53" s="194">
        <f t="shared" si="17"/>
        <v>0</v>
      </c>
      <c r="G53" s="194">
        <f t="shared" si="17"/>
        <v>0</v>
      </c>
      <c r="H53" s="194">
        <f t="shared" si="17"/>
        <v>0</v>
      </c>
      <c r="I53" s="194">
        <f t="shared" si="17"/>
        <v>0</v>
      </c>
      <c r="J53" s="194">
        <f t="shared" si="17"/>
        <v>0</v>
      </c>
      <c r="K53" s="194">
        <f t="shared" si="17"/>
        <v>0</v>
      </c>
      <c r="L53" s="194">
        <f t="shared" si="17"/>
        <v>0</v>
      </c>
      <c r="M53" s="194">
        <f t="shared" si="17"/>
        <v>0</v>
      </c>
      <c r="N53" s="82">
        <f>'Eingabemaske (1)'!N53</f>
        <v>0</v>
      </c>
    </row>
    <row r="54" spans="1:14" x14ac:dyDescent="0.2">
      <c r="A54" s="131" t="str">
        <f>CONCATENATE("Anteil der Kinder an den Wohnkosten von ",$B$6)</f>
        <v>Anteil der Kinder an den Wohnkosten von Elternteil 1</v>
      </c>
      <c r="B54" s="128">
        <f>-SUM(D52:M52)</f>
        <v>0</v>
      </c>
      <c r="C54" s="128"/>
      <c r="D54" s="128">
        <f>IF(D$7&gt;0,'Eingabemaske (1)'!D54,0)</f>
        <v>0</v>
      </c>
      <c r="E54" s="128">
        <f>IF(E$7&gt;0,'Eingabemaske (1)'!E54,0)</f>
        <v>0</v>
      </c>
      <c r="F54" s="128">
        <f>IF(F$7&gt;0,'Eingabemaske (1)'!F54,0)</f>
        <v>0</v>
      </c>
      <c r="G54" s="128">
        <f>IF(G$7&gt;0,'Eingabemaske (1)'!G54,0)</f>
        <v>0</v>
      </c>
      <c r="H54" s="128">
        <f>IF(H$7&gt;0,'Eingabemaske (1)'!H54,0)</f>
        <v>0</v>
      </c>
      <c r="I54" s="128">
        <f>IF(I$7&gt;0,'Eingabemaske (1)'!I54,0)</f>
        <v>0</v>
      </c>
      <c r="J54" s="128">
        <f>IF(J$7&gt;0,'Eingabemaske (1)'!J54,0)</f>
        <v>0</v>
      </c>
      <c r="K54" s="128">
        <f>IF(K$7&gt;0,'Eingabemaske (1)'!K54,0)</f>
        <v>0</v>
      </c>
      <c r="L54" s="128">
        <f>IF(L$7&gt;0,'Eingabemaske (1)'!L54,0)</f>
        <v>0</v>
      </c>
      <c r="M54" s="128">
        <f>IF(M$7&gt;0,'Eingabemaske (1)'!M54,0)</f>
        <v>0</v>
      </c>
      <c r="N54" s="82">
        <f>'Eingabemaske (1)'!N54</f>
        <v>0</v>
      </c>
    </row>
    <row r="55" spans="1:14" x14ac:dyDescent="0.2">
      <c r="A55" s="131" t="str">
        <f>CONCATENATE("Anteil der Kinder an den Wohnkosten von ",$C$6)</f>
        <v>Anteil der Kinder an den Wohnkosten von Elternteil 2</v>
      </c>
      <c r="B55" s="128"/>
      <c r="C55" s="128">
        <f>-SUM(D53:M53)</f>
        <v>0</v>
      </c>
      <c r="D55" s="128">
        <f>IF(D$7&gt;0,'Eingabemaske (1)'!D55,0)</f>
        <v>0</v>
      </c>
      <c r="E55" s="128">
        <f>IF(E$7&gt;0,'Eingabemaske (1)'!E55,0)</f>
        <v>0</v>
      </c>
      <c r="F55" s="128">
        <f>IF(F$7&gt;0,'Eingabemaske (1)'!F55,0)</f>
        <v>0</v>
      </c>
      <c r="G55" s="128">
        <f>IF(G$7&gt;0,'Eingabemaske (1)'!G55,0)</f>
        <v>0</v>
      </c>
      <c r="H55" s="128">
        <f>IF(H$7&gt;0,'Eingabemaske (1)'!H55,0)</f>
        <v>0</v>
      </c>
      <c r="I55" s="128">
        <f>IF(I$7&gt;0,'Eingabemaske (1)'!I55,0)</f>
        <v>0</v>
      </c>
      <c r="J55" s="128">
        <f>IF(J$7&gt;0,'Eingabemaske (1)'!J55,0)</f>
        <v>0</v>
      </c>
      <c r="K55" s="128">
        <f>IF(K$7&gt;0,'Eingabemaske (1)'!K55,0)</f>
        <v>0</v>
      </c>
      <c r="L55" s="128">
        <f>IF(L$7&gt;0,'Eingabemaske (1)'!L55,0)</f>
        <v>0</v>
      </c>
      <c r="M55" s="128">
        <f>IF(M$7&gt;0,'Eingabemaske (1)'!M55,0)</f>
        <v>0</v>
      </c>
      <c r="N55" s="82">
        <f>'Eingabemaske (1)'!N55</f>
        <v>0</v>
      </c>
    </row>
    <row r="56" spans="1:14" x14ac:dyDescent="0.2">
      <c r="A56" s="15" t="str">
        <f>'Eingabemaske (1)'!A56</f>
        <v>Krankenversicherungsprämien (KVG)</v>
      </c>
      <c r="B56" s="128">
        <f>IF(B$7&gt;0,'Eingabemaske (1)'!B56,0)</f>
        <v>0</v>
      </c>
      <c r="C56" s="128">
        <f>IF(C$7&gt;0,'Eingabemaske (1)'!C56,0)</f>
        <v>0</v>
      </c>
      <c r="D56" s="128">
        <f>IF(D$7&gt;0,'Eingabemaske (1)'!D56,0)</f>
        <v>0</v>
      </c>
      <c r="E56" s="128">
        <f>IF(E$7&gt;0,'Eingabemaske (1)'!E56,0)</f>
        <v>0</v>
      </c>
      <c r="F56" s="128">
        <f>IF(F$7&gt;0,'Eingabemaske (1)'!F56,0)</f>
        <v>0</v>
      </c>
      <c r="G56" s="128">
        <f>IF(G$7&gt;0,'Eingabemaske (1)'!G56,0)</f>
        <v>0</v>
      </c>
      <c r="H56" s="128">
        <f>IF(H$7&gt;0,'Eingabemaske (1)'!H56,0)</f>
        <v>0</v>
      </c>
      <c r="I56" s="128">
        <f>IF(I$7&gt;0,'Eingabemaske (1)'!I56,0)</f>
        <v>0</v>
      </c>
      <c r="J56" s="128">
        <f>IF(J$7&gt;0,'Eingabemaske (1)'!J56,0)</f>
        <v>0</v>
      </c>
      <c r="K56" s="128">
        <f>IF(K$7&gt;0,'Eingabemaske (1)'!K56,0)</f>
        <v>0</v>
      </c>
      <c r="L56" s="128">
        <f>IF(L$7&gt;0,'Eingabemaske (1)'!L56,0)</f>
        <v>0</v>
      </c>
      <c r="M56" s="128">
        <f>IF(M$7&gt;0,'Eingabemaske (1)'!M56,0)</f>
        <v>0</v>
      </c>
      <c r="N56" s="82">
        <f>'Eingabemaske (1)'!N56</f>
        <v>0</v>
      </c>
    </row>
    <row r="57" spans="1:14" x14ac:dyDescent="0.2">
      <c r="A57" s="15" t="str">
        <f>'Eingabemaske (1)'!A57</f>
        <v>Ungedeckte Behandlungskosten (KVG)</v>
      </c>
      <c r="B57" s="128">
        <f>IF(B$7&gt;0,'Eingabemaske (1)'!B57,0)</f>
        <v>0</v>
      </c>
      <c r="C57" s="128">
        <f>IF(C$7&gt;0,'Eingabemaske (1)'!C57,0)</f>
        <v>0</v>
      </c>
      <c r="D57" s="128">
        <f>IF(D$7&gt;0,'Eingabemaske (1)'!D57,0)</f>
        <v>0</v>
      </c>
      <c r="E57" s="128">
        <f>IF(E$7&gt;0,'Eingabemaske (1)'!E57,0)</f>
        <v>0</v>
      </c>
      <c r="F57" s="128">
        <f>IF(F$7&gt;0,'Eingabemaske (1)'!F57,0)</f>
        <v>0</v>
      </c>
      <c r="G57" s="128">
        <f>IF(G$7&gt;0,'Eingabemaske (1)'!G57,0)</f>
        <v>0</v>
      </c>
      <c r="H57" s="128">
        <f>IF(H$7&gt;0,'Eingabemaske (1)'!H57,0)</f>
        <v>0</v>
      </c>
      <c r="I57" s="128">
        <f>IF(I$7&gt;0,'Eingabemaske (1)'!I57,0)</f>
        <v>0</v>
      </c>
      <c r="J57" s="128">
        <f>IF(J$7&gt;0,'Eingabemaske (1)'!J57,0)</f>
        <v>0</v>
      </c>
      <c r="K57" s="128">
        <f>IF(K$7&gt;0,'Eingabemaske (1)'!K57,0)</f>
        <v>0</v>
      </c>
      <c r="L57" s="128">
        <f>IF(L$7&gt;0,'Eingabemaske (1)'!L57,0)</f>
        <v>0</v>
      </c>
      <c r="M57" s="128">
        <f>IF(M$7&gt;0,'Eingabemaske (1)'!M57,0)</f>
        <v>0</v>
      </c>
      <c r="N57" s="82">
        <f>'Eingabemaske (1)'!N57</f>
        <v>0</v>
      </c>
    </row>
    <row r="58" spans="1:14" x14ac:dyDescent="0.2">
      <c r="A58" s="15" t="str">
        <f>'Eingabemaske (1)'!A58</f>
        <v>./. Prämienverbilligung</v>
      </c>
      <c r="B58" s="128">
        <f>IF(B$7&gt;0,'Eingabemaske (1)'!B58,0)</f>
        <v>0</v>
      </c>
      <c r="C58" s="128">
        <f>IF(C$7&gt;0,'Eingabemaske (1)'!C58,0)</f>
        <v>0</v>
      </c>
      <c r="D58" s="128">
        <f>IF(D$7&gt;0,'Eingabemaske (1)'!D58,0)</f>
        <v>0</v>
      </c>
      <c r="E58" s="128">
        <f>IF(E$7&gt;0,'Eingabemaske (1)'!E58,0)</f>
        <v>0</v>
      </c>
      <c r="F58" s="128">
        <f>IF(F$7&gt;0,'Eingabemaske (1)'!F58,0)</f>
        <v>0</v>
      </c>
      <c r="G58" s="128">
        <f>IF(G$7&gt;0,'Eingabemaske (1)'!G58,0)</f>
        <v>0</v>
      </c>
      <c r="H58" s="128">
        <f>IF(H$7&gt;0,'Eingabemaske (1)'!H58,0)</f>
        <v>0</v>
      </c>
      <c r="I58" s="128">
        <f>IF(I$7&gt;0,'Eingabemaske (1)'!I58,0)</f>
        <v>0</v>
      </c>
      <c r="J58" s="128">
        <f>IF(J$7&gt;0,'Eingabemaske (1)'!J58,0)</f>
        <v>0</v>
      </c>
      <c r="K58" s="128">
        <f>IF(K$7&gt;0,'Eingabemaske (1)'!K58,0)</f>
        <v>0</v>
      </c>
      <c r="L58" s="128">
        <f>IF(L$7&gt;0,'Eingabemaske (1)'!L58,0)</f>
        <v>0</v>
      </c>
      <c r="M58" s="128">
        <f>IF(M$7&gt;0,'Eingabemaske (1)'!M58,0)</f>
        <v>0</v>
      </c>
      <c r="N58" s="82">
        <f>'Eingabemaske (1)'!N58</f>
        <v>0</v>
      </c>
    </row>
    <row r="59" spans="1:14" x14ac:dyDescent="0.2">
      <c r="A59" s="15" t="str">
        <f>'Eingabemaske (1)'!A59</f>
        <v>Erhöhter Nahrungsbedarf</v>
      </c>
      <c r="B59" s="128">
        <f>IF(B$7&gt;0,'Eingabemaske (1)'!B59,0)</f>
        <v>0</v>
      </c>
      <c r="C59" s="128">
        <f>IF(C$7&gt;0,'Eingabemaske (1)'!C59,0)</f>
        <v>0</v>
      </c>
      <c r="D59" s="128">
        <f>IF(D$7&gt;0,'Eingabemaske (1)'!D59,0)</f>
        <v>0</v>
      </c>
      <c r="E59" s="128">
        <f>IF(E$7&gt;0,'Eingabemaske (1)'!E59,0)</f>
        <v>0</v>
      </c>
      <c r="F59" s="128">
        <f>IF(F$7&gt;0,'Eingabemaske (1)'!F59,0)</f>
        <v>0</v>
      </c>
      <c r="G59" s="128">
        <f>IF(G$7&gt;0,'Eingabemaske (1)'!G59,0)</f>
        <v>0</v>
      </c>
      <c r="H59" s="128">
        <f>IF(H$7&gt;0,'Eingabemaske (1)'!H59,0)</f>
        <v>0</v>
      </c>
      <c r="I59" s="128">
        <f>IF(I$7&gt;0,'Eingabemaske (1)'!I59,0)</f>
        <v>0</v>
      </c>
      <c r="J59" s="128">
        <f>IF(J$7&gt;0,'Eingabemaske (1)'!J59,0)</f>
        <v>0</v>
      </c>
      <c r="K59" s="128">
        <f>IF(K$7&gt;0,'Eingabemaske (1)'!K59,0)</f>
        <v>0</v>
      </c>
      <c r="L59" s="128">
        <f>IF(L$7&gt;0,'Eingabemaske (1)'!L59,0)</f>
        <v>0</v>
      </c>
      <c r="M59" s="128">
        <f>IF(M$7&gt;0,'Eingabemaske (1)'!M59,0)</f>
        <v>0</v>
      </c>
      <c r="N59" s="82">
        <f>'Eingabemaske (1)'!N59</f>
        <v>0</v>
      </c>
    </row>
    <row r="60" spans="1:14" x14ac:dyDescent="0.2">
      <c r="A60" s="15" t="str">
        <f>'Eingabemaske (1)'!A60</f>
        <v>Auswärtige Verpflegung</v>
      </c>
      <c r="B60" s="128">
        <f>IF(B$7&gt;0,'Eingabemaske (1)'!B60,0)</f>
        <v>0</v>
      </c>
      <c r="C60" s="128">
        <f>IF(C$7&gt;0,'Eingabemaske (1)'!C60,0)</f>
        <v>0</v>
      </c>
      <c r="D60" s="128">
        <f>IF(D$7&gt;0,'Eingabemaske (1)'!D60,0)</f>
        <v>0</v>
      </c>
      <c r="E60" s="128">
        <f>IF(E$7&gt;0,'Eingabemaske (1)'!E60,0)</f>
        <v>0</v>
      </c>
      <c r="F60" s="128">
        <f>IF(F$7&gt;0,'Eingabemaske (1)'!F60,0)</f>
        <v>0</v>
      </c>
      <c r="G60" s="128">
        <f>IF(G$7&gt;0,'Eingabemaske (1)'!G60,0)</f>
        <v>0</v>
      </c>
      <c r="H60" s="128">
        <f>IF(H$7&gt;0,'Eingabemaske (1)'!H60,0)</f>
        <v>0</v>
      </c>
      <c r="I60" s="128">
        <f>IF(I$7&gt;0,'Eingabemaske (1)'!I60,0)</f>
        <v>0</v>
      </c>
      <c r="J60" s="128">
        <f>IF(J$7&gt;0,'Eingabemaske (1)'!J60,0)</f>
        <v>0</v>
      </c>
      <c r="K60" s="128">
        <f>IF(K$7&gt;0,'Eingabemaske (1)'!K60,0)</f>
        <v>0</v>
      </c>
      <c r="L60" s="128">
        <f>IF(L$7&gt;0,'Eingabemaske (1)'!L60,0)</f>
        <v>0</v>
      </c>
      <c r="M60" s="128">
        <f>IF(M$7&gt;0,'Eingabemaske (1)'!M60,0)</f>
        <v>0</v>
      </c>
      <c r="N60" s="82">
        <f>'Eingabemaske (1)'!N60</f>
        <v>0</v>
      </c>
    </row>
    <row r="61" spans="1:14" x14ac:dyDescent="0.2">
      <c r="A61" s="15" t="str">
        <f>'Eingabemaske (1)'!A61</f>
        <v>Überdurchschnittlicher Kleiderverbrauch</v>
      </c>
      <c r="B61" s="128">
        <f>IF(B$7&gt;0,'Eingabemaske (1)'!B61,0)</f>
        <v>0</v>
      </c>
      <c r="C61" s="128">
        <f>IF(C$7&gt;0,'Eingabemaske (1)'!C61,0)</f>
        <v>0</v>
      </c>
      <c r="D61" s="128">
        <f>IF(D$7&gt;0,'Eingabemaske (1)'!D61,0)</f>
        <v>0</v>
      </c>
      <c r="E61" s="128">
        <f>IF(E$7&gt;0,'Eingabemaske (1)'!E61,0)</f>
        <v>0</v>
      </c>
      <c r="F61" s="128">
        <f>IF(F$7&gt;0,'Eingabemaske (1)'!F61,0)</f>
        <v>0</v>
      </c>
      <c r="G61" s="128">
        <f>IF(G$7&gt;0,'Eingabemaske (1)'!G61,0)</f>
        <v>0</v>
      </c>
      <c r="H61" s="128">
        <f>IF(H$7&gt;0,'Eingabemaske (1)'!H61,0)</f>
        <v>0</v>
      </c>
      <c r="I61" s="128">
        <f>IF(I$7&gt;0,'Eingabemaske (1)'!I61,0)</f>
        <v>0</v>
      </c>
      <c r="J61" s="128">
        <f>IF(J$7&gt;0,'Eingabemaske (1)'!J61,0)</f>
        <v>0</v>
      </c>
      <c r="K61" s="128">
        <f>IF(K$7&gt;0,'Eingabemaske (1)'!K61,0)</f>
        <v>0</v>
      </c>
      <c r="L61" s="128">
        <f>IF(L$7&gt;0,'Eingabemaske (1)'!L61,0)</f>
        <v>0</v>
      </c>
      <c r="M61" s="128">
        <f>IF(M$7&gt;0,'Eingabemaske (1)'!M61,0)</f>
        <v>0</v>
      </c>
      <c r="N61" s="82">
        <f>'Eingabemaske (1)'!N61</f>
        <v>0</v>
      </c>
    </row>
    <row r="62" spans="1:14" x14ac:dyDescent="0.2">
      <c r="A62" s="15" t="str">
        <f>'Eingabemaske (1)'!A62</f>
        <v>Mobilitätskosten</v>
      </c>
      <c r="B62" s="128">
        <f>IF(B$7&gt;0,'Eingabemaske (1)'!B62,0)</f>
        <v>0</v>
      </c>
      <c r="C62" s="128">
        <f>IF(C$7&gt;0,'Eingabemaske (1)'!C62,0)</f>
        <v>0</v>
      </c>
      <c r="D62" s="128">
        <f>IF(D$7&gt;0,'Eingabemaske (1)'!D62,0)</f>
        <v>0</v>
      </c>
      <c r="E62" s="128">
        <f>IF(E$7&gt;0,'Eingabemaske (1)'!E62,0)</f>
        <v>0</v>
      </c>
      <c r="F62" s="128">
        <f>IF(F$7&gt;0,'Eingabemaske (1)'!F62,0)</f>
        <v>0</v>
      </c>
      <c r="G62" s="128">
        <f>IF(G$7&gt;0,'Eingabemaske (1)'!G62,0)</f>
        <v>0</v>
      </c>
      <c r="H62" s="128">
        <f>IF(H$7&gt;0,'Eingabemaske (1)'!H62,0)</f>
        <v>0</v>
      </c>
      <c r="I62" s="128">
        <f>IF(I$7&gt;0,'Eingabemaske (1)'!I62,0)</f>
        <v>0</v>
      </c>
      <c r="J62" s="128">
        <f>IF(J$7&gt;0,'Eingabemaske (1)'!J62,0)</f>
        <v>0</v>
      </c>
      <c r="K62" s="128">
        <f>IF(K$7&gt;0,'Eingabemaske (1)'!K62,0)</f>
        <v>0</v>
      </c>
      <c r="L62" s="128">
        <f>IF(L$7&gt;0,'Eingabemaske (1)'!L62,0)</f>
        <v>0</v>
      </c>
      <c r="M62" s="128">
        <f>IF(M$7&gt;0,'Eingabemaske (1)'!M62,0)</f>
        <v>0</v>
      </c>
      <c r="N62" s="82">
        <f>'Eingabemaske (1)'!N62</f>
        <v>0</v>
      </c>
    </row>
    <row r="63" spans="1:14" x14ac:dyDescent="0.2">
      <c r="A63" s="15" t="str">
        <f>'Eingabemaske (1)'!A63</f>
        <v>Rechtlich geschuldete Unterhaltsbeiträge</v>
      </c>
      <c r="B63" s="128">
        <f>IF(B$7&gt;0,'Eingabemaske (1)'!B63,0)</f>
        <v>0</v>
      </c>
      <c r="C63" s="128">
        <f>IF(C$7&gt;0,'Eingabemaske (1)'!C63,0)</f>
        <v>0</v>
      </c>
      <c r="D63" s="128">
        <f>IF(D$7&gt;0,'Eingabemaske (1)'!D63,0)</f>
        <v>0</v>
      </c>
      <c r="E63" s="128">
        <f>IF(E$7&gt;0,'Eingabemaske (1)'!E63,0)</f>
        <v>0</v>
      </c>
      <c r="F63" s="128">
        <f>IF(F$7&gt;0,'Eingabemaske (1)'!F63,0)</f>
        <v>0</v>
      </c>
      <c r="G63" s="128">
        <f>IF(G$7&gt;0,'Eingabemaske (1)'!G63,0)</f>
        <v>0</v>
      </c>
      <c r="H63" s="128">
        <f>IF(H$7&gt;0,'Eingabemaske (1)'!H63,0)</f>
        <v>0</v>
      </c>
      <c r="I63" s="128">
        <f>IF(I$7&gt;0,'Eingabemaske (1)'!I63,0)</f>
        <v>0</v>
      </c>
      <c r="J63" s="128">
        <f>IF(J$7&gt;0,'Eingabemaske (1)'!J63,0)</f>
        <v>0</v>
      </c>
      <c r="K63" s="128">
        <f>IF(K$7&gt;0,'Eingabemaske (1)'!K63,0)</f>
        <v>0</v>
      </c>
      <c r="L63" s="128">
        <f>IF(L$7&gt;0,'Eingabemaske (1)'!L63,0)</f>
        <v>0</v>
      </c>
      <c r="M63" s="128">
        <f>IF(M$7&gt;0,'Eingabemaske (1)'!M63,0)</f>
        <v>0</v>
      </c>
      <c r="N63" s="82">
        <f>'Eingabemaske (1)'!N63</f>
        <v>0</v>
      </c>
    </row>
    <row r="64" spans="1:14" x14ac:dyDescent="0.2">
      <c r="A64" s="15" t="str">
        <f>'Eingabemaske (1)'!A64</f>
        <v>Rückstellungen für laufende Steuern</v>
      </c>
      <c r="B64" s="128">
        <f>IF(B$7&gt;0,'Eingabemaske (1)'!B64,0)</f>
        <v>0</v>
      </c>
      <c r="C64" s="128">
        <f>IF(C$7&gt;0,'Eingabemaske (1)'!C64,0)</f>
        <v>0</v>
      </c>
      <c r="D64" s="128">
        <f>IF(D$7&gt;0,'Eingabemaske (1)'!D64,0)</f>
        <v>0</v>
      </c>
      <c r="E64" s="128">
        <f>IF(E$7&gt;0,'Eingabemaske (1)'!E64,0)</f>
        <v>0</v>
      </c>
      <c r="F64" s="128">
        <f>IF(F$7&gt;0,'Eingabemaske (1)'!F64,0)</f>
        <v>0</v>
      </c>
      <c r="G64" s="128">
        <f>IF(G$7&gt;0,'Eingabemaske (1)'!G64,0)</f>
        <v>0</v>
      </c>
      <c r="H64" s="128">
        <f>IF(H$7&gt;0,'Eingabemaske (1)'!H64,0)</f>
        <v>0</v>
      </c>
      <c r="I64" s="128">
        <f>IF(I$7&gt;0,'Eingabemaske (1)'!I64,0)</f>
        <v>0</v>
      </c>
      <c r="J64" s="128">
        <f>IF(J$7&gt;0,'Eingabemaske (1)'!J64,0)</f>
        <v>0</v>
      </c>
      <c r="K64" s="128">
        <f>IF(K$7&gt;0,'Eingabemaske (1)'!K64,0)</f>
        <v>0</v>
      </c>
      <c r="L64" s="128">
        <f>IF(L$7&gt;0,'Eingabemaske (1)'!L64,0)</f>
        <v>0</v>
      </c>
      <c r="M64" s="128">
        <f>IF(M$7&gt;0,'Eingabemaske (1)'!M64,0)</f>
        <v>0</v>
      </c>
      <c r="N64" s="82">
        <f>'Eingabemaske (1)'!N64</f>
        <v>0</v>
      </c>
    </row>
    <row r="65" spans="1:14" x14ac:dyDescent="0.2">
      <c r="A65" s="15" t="str">
        <f>'Eingabemaske (1)'!A65</f>
        <v>Drittbetreuungskosten</v>
      </c>
      <c r="B65" s="128">
        <f>IF(B$7&gt;0,'Eingabemaske (1)'!B65,0)</f>
        <v>0</v>
      </c>
      <c r="C65" s="128">
        <f>IF(C$7&gt;0,'Eingabemaske (1)'!C65,0)</f>
        <v>0</v>
      </c>
      <c r="D65" s="128">
        <f>IF(D$7&gt;0,'Eingabemaske (1)'!D65,0)</f>
        <v>0</v>
      </c>
      <c r="E65" s="128">
        <f>IF(E$7&gt;0,'Eingabemaske (1)'!E65,0)</f>
        <v>0</v>
      </c>
      <c r="F65" s="128">
        <f>IF(F$7&gt;0,'Eingabemaske (1)'!F65,0)</f>
        <v>0</v>
      </c>
      <c r="G65" s="128">
        <f>IF(G$7&gt;0,'Eingabemaske (1)'!G65,0)</f>
        <v>0</v>
      </c>
      <c r="H65" s="128">
        <f>IF(H$7&gt;0,'Eingabemaske (1)'!H65,0)</f>
        <v>0</v>
      </c>
      <c r="I65" s="128">
        <f>IF(I$7&gt;0,'Eingabemaske (1)'!I65,0)</f>
        <v>0</v>
      </c>
      <c r="J65" s="128">
        <f>IF(J$7&gt;0,'Eingabemaske (1)'!J65,0)</f>
        <v>0</v>
      </c>
      <c r="K65" s="128">
        <f>IF(K$7&gt;0,'Eingabemaske (1)'!K65,0)</f>
        <v>0</v>
      </c>
      <c r="L65" s="128">
        <f>IF(L$7&gt;0,'Eingabemaske (1)'!L65,0)</f>
        <v>0</v>
      </c>
      <c r="M65" s="128">
        <f>IF(M$7&gt;0,'Eingabemaske (1)'!M65,0)</f>
        <v>0</v>
      </c>
      <c r="N65" s="82">
        <f>'Eingabemaske (1)'!N65</f>
        <v>0</v>
      </c>
    </row>
    <row r="66" spans="1:14" x14ac:dyDescent="0.2">
      <c r="A66" s="15" t="str">
        <f>'Eingabemaske (1)'!A66</f>
        <v>Diverses</v>
      </c>
      <c r="B66" s="128">
        <f>IF(B$7&gt;0,'Eingabemaske (1)'!B66,0)</f>
        <v>0</v>
      </c>
      <c r="C66" s="128">
        <f>IF(C$7&gt;0,'Eingabemaske (1)'!C66,0)</f>
        <v>0</v>
      </c>
      <c r="D66" s="128">
        <f>IF(D$7&gt;0,'Eingabemaske (1)'!D66,0)</f>
        <v>0</v>
      </c>
      <c r="E66" s="128">
        <f>IF(E$7&gt;0,'Eingabemaske (1)'!E66,0)</f>
        <v>0</v>
      </c>
      <c r="F66" s="128">
        <f>IF(F$7&gt;0,'Eingabemaske (1)'!F66,0)</f>
        <v>0</v>
      </c>
      <c r="G66" s="128">
        <f>IF(G$7&gt;0,'Eingabemaske (1)'!G66,0)</f>
        <v>0</v>
      </c>
      <c r="H66" s="128">
        <f>IF(H$7&gt;0,'Eingabemaske (1)'!H66,0)</f>
        <v>0</v>
      </c>
      <c r="I66" s="128">
        <f>IF(I$7&gt;0,'Eingabemaske (1)'!I66,0)</f>
        <v>0</v>
      </c>
      <c r="J66" s="128">
        <f>IF(J$7&gt;0,'Eingabemaske (1)'!J66,0)</f>
        <v>0</v>
      </c>
      <c r="K66" s="128">
        <f>IF(K$7&gt;0,'Eingabemaske (1)'!K66,0)</f>
        <v>0</v>
      </c>
      <c r="L66" s="128">
        <f>IF(L$7&gt;0,'Eingabemaske (1)'!L66,0)</f>
        <v>0</v>
      </c>
      <c r="M66" s="128">
        <f>IF(M$7&gt;0,'Eingabemaske (1)'!M66,0)</f>
        <v>0</v>
      </c>
      <c r="N66" s="82">
        <f>'Eingabemaske (1)'!N66</f>
        <v>0</v>
      </c>
    </row>
    <row r="67" spans="1:14" x14ac:dyDescent="0.2">
      <c r="A67" s="15" t="str">
        <f>'Eingabemaske (1)'!A67</f>
        <v>Diverses</v>
      </c>
      <c r="B67" s="128">
        <f>IF(B$7&gt;0,'Eingabemaske (1)'!B67,0)</f>
        <v>0</v>
      </c>
      <c r="C67" s="128">
        <f>IF(C$7&gt;0,'Eingabemaske (1)'!C67,0)</f>
        <v>0</v>
      </c>
      <c r="D67" s="128">
        <f>IF(D$7&gt;0,'Eingabemaske (1)'!D67,0)</f>
        <v>0</v>
      </c>
      <c r="E67" s="128">
        <f>IF(E$7&gt;0,'Eingabemaske (1)'!E67,0)</f>
        <v>0</v>
      </c>
      <c r="F67" s="128">
        <f>IF(F$7&gt;0,'Eingabemaske (1)'!F67,0)</f>
        <v>0</v>
      </c>
      <c r="G67" s="128">
        <f>IF(G$7&gt;0,'Eingabemaske (1)'!G67,0)</f>
        <v>0</v>
      </c>
      <c r="H67" s="128">
        <f>IF(H$7&gt;0,'Eingabemaske (1)'!H67,0)</f>
        <v>0</v>
      </c>
      <c r="I67" s="128">
        <f>IF(I$7&gt;0,'Eingabemaske (1)'!I67,0)</f>
        <v>0</v>
      </c>
      <c r="J67" s="128">
        <f>IF(J$7&gt;0,'Eingabemaske (1)'!J67,0)</f>
        <v>0</v>
      </c>
      <c r="K67" s="128">
        <f>IF(K$7&gt;0,'Eingabemaske (1)'!K67,0)</f>
        <v>0</v>
      </c>
      <c r="L67" s="128">
        <f>IF(L$7&gt;0,'Eingabemaske (1)'!L67,0)</f>
        <v>0</v>
      </c>
      <c r="M67" s="128">
        <f>IF(M$7&gt;0,'Eingabemaske (1)'!M67,0)</f>
        <v>0</v>
      </c>
      <c r="N67" s="82">
        <f>'Eingabemaske (1)'!N67</f>
        <v>0</v>
      </c>
    </row>
    <row r="68" spans="1:14" x14ac:dyDescent="0.2">
      <c r="A68" s="15" t="str">
        <f>'Eingabemaske (1)'!A68</f>
        <v>Diverses</v>
      </c>
      <c r="B68" s="128">
        <f>IF(B$7&gt;0,'Eingabemaske (1)'!B68,0)</f>
        <v>0</v>
      </c>
      <c r="C68" s="128">
        <f>IF(C$7&gt;0,'Eingabemaske (1)'!C68,0)</f>
        <v>0</v>
      </c>
      <c r="D68" s="128">
        <f>IF(D$7&gt;0,'Eingabemaske (1)'!D68,0)</f>
        <v>0</v>
      </c>
      <c r="E68" s="128">
        <f>IF(E$7&gt;0,'Eingabemaske (1)'!E68,0)</f>
        <v>0</v>
      </c>
      <c r="F68" s="128">
        <f>IF(F$7&gt;0,'Eingabemaske (1)'!F68,0)</f>
        <v>0</v>
      </c>
      <c r="G68" s="128">
        <f>IF(G$7&gt;0,'Eingabemaske (1)'!G68,0)</f>
        <v>0</v>
      </c>
      <c r="H68" s="128">
        <f>IF(H$7&gt;0,'Eingabemaske (1)'!H68,0)</f>
        <v>0</v>
      </c>
      <c r="I68" s="128">
        <f>IF(I$7&gt;0,'Eingabemaske (1)'!I68,0)</f>
        <v>0</v>
      </c>
      <c r="J68" s="128">
        <f>IF(J$7&gt;0,'Eingabemaske (1)'!J68,0)</f>
        <v>0</v>
      </c>
      <c r="K68" s="128">
        <f>IF(K$7&gt;0,'Eingabemaske (1)'!K68,0)</f>
        <v>0</v>
      </c>
      <c r="L68" s="128">
        <f>IF(L$7&gt;0,'Eingabemaske (1)'!L68,0)</f>
        <v>0</v>
      </c>
      <c r="M68" s="128">
        <f>IF(M$7&gt;0,'Eingabemaske (1)'!M68,0)</f>
        <v>0</v>
      </c>
      <c r="N68" s="82">
        <f>'Eingabemaske (1)'!N68</f>
        <v>0</v>
      </c>
    </row>
    <row r="70" spans="1:14" ht="15" x14ac:dyDescent="0.25">
      <c r="A70" s="132" t="s">
        <v>8</v>
      </c>
      <c r="B70" s="129">
        <f>IF(B$7&gt;0,SUM(B50:B69),0)</f>
        <v>0</v>
      </c>
      <c r="C70" s="129">
        <f>IF(C$7&gt;0,SUM(C50:C69),0)</f>
        <v>0</v>
      </c>
      <c r="D70" s="129">
        <f>IF(D$7&gt;0,SUM(D50:D51,D54:D69),0)</f>
        <v>0</v>
      </c>
      <c r="E70" s="129">
        <f t="shared" ref="E70:M70" si="18">IF(E$7&gt;0,SUM(E50:E51,E54:E69),0)</f>
        <v>0</v>
      </c>
      <c r="F70" s="129">
        <f t="shared" si="18"/>
        <v>0</v>
      </c>
      <c r="G70" s="129">
        <f t="shared" si="18"/>
        <v>0</v>
      </c>
      <c r="H70" s="129">
        <f t="shared" si="18"/>
        <v>0</v>
      </c>
      <c r="I70" s="129">
        <f t="shared" si="18"/>
        <v>0</v>
      </c>
      <c r="J70" s="129">
        <f t="shared" si="18"/>
        <v>0</v>
      </c>
      <c r="K70" s="129">
        <f t="shared" si="18"/>
        <v>0</v>
      </c>
      <c r="L70" s="129">
        <f t="shared" si="18"/>
        <v>0</v>
      </c>
      <c r="M70" s="129">
        <f t="shared" si="18"/>
        <v>0</v>
      </c>
    </row>
    <row r="72" spans="1:14" ht="15" x14ac:dyDescent="0.25">
      <c r="A72" s="132" t="s">
        <v>151</v>
      </c>
      <c r="B72" s="129">
        <f>IF(SUM($D$48:$M$48)&gt;0,IF(B$47&gt;=B$70,0,B$70-B$47),0)</f>
        <v>0</v>
      </c>
      <c r="C72" s="129">
        <f>IF(SUM($D$49:$M$49)&gt;0,IF(C$47&gt;=C$70,0,C$70-C$47),0)</f>
        <v>0</v>
      </c>
    </row>
    <row r="74" spans="1:14" ht="15" x14ac:dyDescent="0.25">
      <c r="A74" s="75" t="s">
        <v>38</v>
      </c>
    </row>
    <row r="75" spans="1:14" x14ac:dyDescent="0.2">
      <c r="A75" s="15" t="str">
        <f>'Eingabemaske (1)'!A84</f>
        <v>Zusatzkrankenversicherungen (VVG)</v>
      </c>
      <c r="B75" s="128">
        <f>IF(B$7&gt;0,'Eingabemaske (1)'!B84,0)</f>
        <v>0</v>
      </c>
      <c r="C75" s="128">
        <f>IF(C$7&gt;0,'Eingabemaske (1)'!C84,0)</f>
        <v>0</v>
      </c>
      <c r="D75" s="128">
        <f>IF(D$7&gt;0,'Eingabemaske (1)'!D84,0)</f>
        <v>0</v>
      </c>
      <c r="E75" s="128">
        <f>IF(E$7&gt;0,'Eingabemaske (1)'!E84,0)</f>
        <v>0</v>
      </c>
      <c r="F75" s="128">
        <f>IF(F$7&gt;0,'Eingabemaske (1)'!F84,0)</f>
        <v>0</v>
      </c>
      <c r="G75" s="128">
        <f>IF(G$7&gt;0,'Eingabemaske (1)'!G84,0)</f>
        <v>0</v>
      </c>
      <c r="H75" s="128">
        <f>IF(H$7&gt;0,'Eingabemaske (1)'!H84,0)</f>
        <v>0</v>
      </c>
      <c r="I75" s="128">
        <f>IF(I$7&gt;0,'Eingabemaske (1)'!I84,0)</f>
        <v>0</v>
      </c>
      <c r="J75" s="128">
        <f>IF(J$7&gt;0,'Eingabemaske (1)'!J84,0)</f>
        <v>0</v>
      </c>
      <c r="K75" s="128">
        <f>IF(K$7&gt;0,'Eingabemaske (1)'!K84,0)</f>
        <v>0</v>
      </c>
      <c r="L75" s="128">
        <f>IF(L$7&gt;0,'Eingabemaske (1)'!L84,0)</f>
        <v>0</v>
      </c>
      <c r="M75" s="128">
        <f>IF(M$7&gt;0,'Eingabemaske (1)'!M84,0)</f>
        <v>0</v>
      </c>
      <c r="N75" s="82">
        <f>'Eingabemaske (1)'!N84</f>
        <v>0</v>
      </c>
    </row>
    <row r="76" spans="1:14" x14ac:dyDescent="0.2">
      <c r="A76" s="15" t="str">
        <f>'Eingabemaske (1)'!A85</f>
        <v>Ungedeckte Behandlungskosten (VVG)</v>
      </c>
      <c r="B76" s="128">
        <f>IF(B$7&gt;0,'Eingabemaske (1)'!B85,0)</f>
        <v>0</v>
      </c>
      <c r="C76" s="128">
        <f>IF(C$7&gt;0,'Eingabemaske (1)'!C85,0)</f>
        <v>0</v>
      </c>
      <c r="D76" s="128">
        <f>IF(D$7&gt;0,'Eingabemaske (1)'!D85,0)</f>
        <v>0</v>
      </c>
      <c r="E76" s="128">
        <f>IF(E$7&gt;0,'Eingabemaske (1)'!E85,0)</f>
        <v>0</v>
      </c>
      <c r="F76" s="128">
        <f>IF(F$7&gt;0,'Eingabemaske (1)'!F85,0)</f>
        <v>0</v>
      </c>
      <c r="G76" s="128">
        <f>IF(G$7&gt;0,'Eingabemaske (1)'!G85,0)</f>
        <v>0</v>
      </c>
      <c r="H76" s="128">
        <f>IF(H$7&gt;0,'Eingabemaske (1)'!H85,0)</f>
        <v>0</v>
      </c>
      <c r="I76" s="128">
        <f>IF(I$7&gt;0,'Eingabemaske (1)'!I85,0)</f>
        <v>0</v>
      </c>
      <c r="J76" s="128">
        <f>IF(J$7&gt;0,'Eingabemaske (1)'!J85,0)</f>
        <v>0</v>
      </c>
      <c r="K76" s="128">
        <f>IF(K$7&gt;0,'Eingabemaske (1)'!K85,0)</f>
        <v>0</v>
      </c>
      <c r="L76" s="128">
        <f>IF(L$7&gt;0,'Eingabemaske (1)'!L85,0)</f>
        <v>0</v>
      </c>
      <c r="M76" s="128">
        <f>IF(M$7&gt;0,'Eingabemaske (1)'!M85,0)</f>
        <v>0</v>
      </c>
      <c r="N76" s="82">
        <f>'Eingabemaske (1)'!N85</f>
        <v>0</v>
      </c>
    </row>
    <row r="77" spans="1:14" x14ac:dyDescent="0.2">
      <c r="A77" s="15" t="str">
        <f>'Eingabemaske (1)'!A86</f>
        <v>Freizeitaktivitäten und Hobbies</v>
      </c>
      <c r="B77" s="128">
        <f>IF(B$7&gt;0,'Eingabemaske (1)'!B86,0)</f>
        <v>0</v>
      </c>
      <c r="C77" s="128">
        <f>IF(C$7&gt;0,'Eingabemaske (1)'!C86,0)</f>
        <v>0</v>
      </c>
      <c r="D77" s="128">
        <f>IF(D$7&gt;0,'Eingabemaske (1)'!D86,0)</f>
        <v>0</v>
      </c>
      <c r="E77" s="128">
        <f>IF(E$7&gt;0,'Eingabemaske (1)'!E86,0)</f>
        <v>0</v>
      </c>
      <c r="F77" s="128">
        <f>IF(F$7&gt;0,'Eingabemaske (1)'!F86,0)</f>
        <v>0</v>
      </c>
      <c r="G77" s="128">
        <f>IF(G$7&gt;0,'Eingabemaske (1)'!G86,0)</f>
        <v>0</v>
      </c>
      <c r="H77" s="128">
        <f>IF(H$7&gt;0,'Eingabemaske (1)'!H86,0)</f>
        <v>0</v>
      </c>
      <c r="I77" s="128">
        <f>IF(I$7&gt;0,'Eingabemaske (1)'!I86,0)</f>
        <v>0</v>
      </c>
      <c r="J77" s="128">
        <f>IF(J$7&gt;0,'Eingabemaske (1)'!J86,0)</f>
        <v>0</v>
      </c>
      <c r="K77" s="128">
        <f>IF(K$7&gt;0,'Eingabemaske (1)'!K86,0)</f>
        <v>0</v>
      </c>
      <c r="L77" s="128">
        <f>IF(L$7&gt;0,'Eingabemaske (1)'!L86,0)</f>
        <v>0</v>
      </c>
      <c r="M77" s="128">
        <f>IF(M$7&gt;0,'Eingabemaske (1)'!M86,0)</f>
        <v>0</v>
      </c>
      <c r="N77" s="82">
        <f>'Eingabemaske (1)'!N86</f>
        <v>0</v>
      </c>
    </row>
    <row r="78" spans="1:14" x14ac:dyDescent="0.2">
      <c r="A78" s="15" t="str">
        <f>'Eingabemaske (1)'!A87</f>
        <v>Weiterbildung</v>
      </c>
      <c r="B78" s="128">
        <f>IF(B$7&gt;0,'Eingabemaske (1)'!B87,0)</f>
        <v>0</v>
      </c>
      <c r="C78" s="128">
        <f>IF(C$7&gt;0,'Eingabemaske (1)'!C87,0)</f>
        <v>0</v>
      </c>
      <c r="D78" s="128">
        <f>IF(D$7&gt;0,'Eingabemaske (1)'!D87,0)</f>
        <v>0</v>
      </c>
      <c r="E78" s="128">
        <f>IF(E$7&gt;0,'Eingabemaske (1)'!E87,0)</f>
        <v>0</v>
      </c>
      <c r="F78" s="128">
        <f>IF(F$7&gt;0,'Eingabemaske (1)'!F87,0)</f>
        <v>0</v>
      </c>
      <c r="G78" s="128">
        <f>IF(G$7&gt;0,'Eingabemaske (1)'!G87,0)</f>
        <v>0</v>
      </c>
      <c r="H78" s="128">
        <f>IF(H$7&gt;0,'Eingabemaske (1)'!H87,0)</f>
        <v>0</v>
      </c>
      <c r="I78" s="128">
        <f>IF(I$7&gt;0,'Eingabemaske (1)'!I87,0)</f>
        <v>0</v>
      </c>
      <c r="J78" s="128">
        <f>IF(J$7&gt;0,'Eingabemaske (1)'!J87,0)</f>
        <v>0</v>
      </c>
      <c r="K78" s="128">
        <f>IF(K$7&gt;0,'Eingabemaske (1)'!K87,0)</f>
        <v>0</v>
      </c>
      <c r="L78" s="128">
        <f>IF(L$7&gt;0,'Eingabemaske (1)'!L87,0)</f>
        <v>0</v>
      </c>
      <c r="M78" s="128">
        <f>IF(M$7&gt;0,'Eingabemaske (1)'!M87,0)</f>
        <v>0</v>
      </c>
      <c r="N78" s="82">
        <f>'Eingabemaske (1)'!N87</f>
        <v>0</v>
      </c>
    </row>
    <row r="79" spans="1:14" x14ac:dyDescent="0.2">
      <c r="A79" s="15" t="str">
        <f>'Eingabemaske (1)'!A88</f>
        <v>Ferien</v>
      </c>
      <c r="B79" s="128">
        <f>IF(B$7&gt;0,'Eingabemaske (1)'!B88,0)</f>
        <v>0</v>
      </c>
      <c r="C79" s="128">
        <f>IF(C$7&gt;0,'Eingabemaske (1)'!C88,0)</f>
        <v>0</v>
      </c>
      <c r="D79" s="128">
        <f>IF(D$7&gt;0,'Eingabemaske (1)'!D88,0)</f>
        <v>0</v>
      </c>
      <c r="E79" s="128">
        <f>IF(E$7&gt;0,'Eingabemaske (1)'!E88,0)</f>
        <v>0</v>
      </c>
      <c r="F79" s="128">
        <f>IF(F$7&gt;0,'Eingabemaske (1)'!F88,0)</f>
        <v>0</v>
      </c>
      <c r="G79" s="128">
        <f>IF(G$7&gt;0,'Eingabemaske (1)'!G88,0)</f>
        <v>0</v>
      </c>
      <c r="H79" s="128">
        <f>IF(H$7&gt;0,'Eingabemaske (1)'!H88,0)</f>
        <v>0</v>
      </c>
      <c r="I79" s="128">
        <f>IF(I$7&gt;0,'Eingabemaske (1)'!I88,0)</f>
        <v>0</v>
      </c>
      <c r="J79" s="128">
        <f>IF(J$7&gt;0,'Eingabemaske (1)'!J88,0)</f>
        <v>0</v>
      </c>
      <c r="K79" s="128">
        <f>IF(K$7&gt;0,'Eingabemaske (1)'!K88,0)</f>
        <v>0</v>
      </c>
      <c r="L79" s="128">
        <f>IF(L$7&gt;0,'Eingabemaske (1)'!L88,0)</f>
        <v>0</v>
      </c>
      <c r="M79" s="128">
        <f>IF(M$7&gt;0,'Eingabemaske (1)'!M88,0)</f>
        <v>0</v>
      </c>
      <c r="N79" s="82">
        <f>'Eingabemaske (1)'!N88</f>
        <v>0</v>
      </c>
    </row>
    <row r="80" spans="1:14" x14ac:dyDescent="0.2">
      <c r="A80" s="15" t="str">
        <f>'Eingabemaske (1)'!A89</f>
        <v>Schuldenamortisation</v>
      </c>
      <c r="B80" s="128">
        <f>IF(B$7&gt;0,'Eingabemaske (1)'!B89,0)</f>
        <v>0</v>
      </c>
      <c r="C80" s="128">
        <f>IF(C$7&gt;0,'Eingabemaske (1)'!C89,0)</f>
        <v>0</v>
      </c>
      <c r="D80" s="128">
        <f>IF(D$7&gt;0,'Eingabemaske (1)'!D89,0)</f>
        <v>0</v>
      </c>
      <c r="E80" s="128">
        <f>IF(E$7&gt;0,'Eingabemaske (1)'!E89,0)</f>
        <v>0</v>
      </c>
      <c r="F80" s="128">
        <f>IF(F$7&gt;0,'Eingabemaske (1)'!F89,0)</f>
        <v>0</v>
      </c>
      <c r="G80" s="128">
        <f>IF(G$7&gt;0,'Eingabemaske (1)'!G89,0)</f>
        <v>0</v>
      </c>
      <c r="H80" s="128">
        <f>IF(H$7&gt;0,'Eingabemaske (1)'!H89,0)</f>
        <v>0</v>
      </c>
      <c r="I80" s="128">
        <f>IF(I$7&gt;0,'Eingabemaske (1)'!I89,0)</f>
        <v>0</v>
      </c>
      <c r="J80" s="128">
        <f>IF(J$7&gt;0,'Eingabemaske (1)'!J89,0)</f>
        <v>0</v>
      </c>
      <c r="K80" s="128">
        <f>IF(K$7&gt;0,'Eingabemaske (1)'!K89,0)</f>
        <v>0</v>
      </c>
      <c r="L80" s="128">
        <f>IF(L$7&gt;0,'Eingabemaske (1)'!L89,0)</f>
        <v>0</v>
      </c>
      <c r="M80" s="128">
        <f>IF(M$7&gt;0,'Eingabemaske (1)'!M89,0)</f>
        <v>0</v>
      </c>
      <c r="N80" s="82">
        <f>'Eingabemaske (1)'!N89</f>
        <v>0</v>
      </c>
    </row>
    <row r="81" spans="1:14" x14ac:dyDescent="0.2">
      <c r="A81" s="15" t="str">
        <f>'Eingabemaske (1)'!A90</f>
        <v>Diverses</v>
      </c>
      <c r="B81" s="128">
        <f>IF(B$7&gt;0,'Eingabemaske (1)'!B90,0)</f>
        <v>0</v>
      </c>
      <c r="C81" s="128">
        <f>IF(C$7&gt;0,'Eingabemaske (1)'!C90,0)</f>
        <v>0</v>
      </c>
      <c r="D81" s="128">
        <f>IF(D$7&gt;0,'Eingabemaske (1)'!D90,0)</f>
        <v>0</v>
      </c>
      <c r="E81" s="128">
        <f>IF(E$7&gt;0,'Eingabemaske (1)'!E90,0)</f>
        <v>0</v>
      </c>
      <c r="F81" s="128">
        <f>IF(F$7&gt;0,'Eingabemaske (1)'!F90,0)</f>
        <v>0</v>
      </c>
      <c r="G81" s="128">
        <f>IF(G$7&gt;0,'Eingabemaske (1)'!G90,0)</f>
        <v>0</v>
      </c>
      <c r="H81" s="128">
        <f>IF(H$7&gt;0,'Eingabemaske (1)'!H90,0)</f>
        <v>0</v>
      </c>
      <c r="I81" s="128">
        <f>IF(I$7&gt;0,'Eingabemaske (1)'!I90,0)</f>
        <v>0</v>
      </c>
      <c r="J81" s="128">
        <f>IF(J$7&gt;0,'Eingabemaske (1)'!J90,0)</f>
        <v>0</v>
      </c>
      <c r="K81" s="128">
        <f>IF(K$7&gt;0,'Eingabemaske (1)'!K90,0)</f>
        <v>0</v>
      </c>
      <c r="L81" s="128">
        <f>IF(L$7&gt;0,'Eingabemaske (1)'!L90,0)</f>
        <v>0</v>
      </c>
      <c r="M81" s="128">
        <f>IF(M$7&gt;0,'Eingabemaske (1)'!M90,0)</f>
        <v>0</v>
      </c>
      <c r="N81" s="82">
        <f>'Eingabemaske (1)'!N90</f>
        <v>0</v>
      </c>
    </row>
    <row r="82" spans="1:14" x14ac:dyDescent="0.2">
      <c r="A82" s="15" t="str">
        <f>'Eingabemaske (1)'!A91</f>
        <v>Diverses</v>
      </c>
      <c r="B82" s="128">
        <f>IF(B$7&gt;0,'Eingabemaske (1)'!B91,0)</f>
        <v>0</v>
      </c>
      <c r="C82" s="128">
        <f>IF(C$7&gt;0,'Eingabemaske (1)'!C91,0)</f>
        <v>0</v>
      </c>
      <c r="D82" s="128">
        <f>IF(D$7&gt;0,'Eingabemaske (1)'!D91,0)</f>
        <v>0</v>
      </c>
      <c r="E82" s="128">
        <f>IF(E$7&gt;0,'Eingabemaske (1)'!E91,0)</f>
        <v>0</v>
      </c>
      <c r="F82" s="128">
        <f>IF(F$7&gt;0,'Eingabemaske (1)'!F91,0)</f>
        <v>0</v>
      </c>
      <c r="G82" s="128">
        <f>IF(G$7&gt;0,'Eingabemaske (1)'!G91,0)</f>
        <v>0</v>
      </c>
      <c r="H82" s="128">
        <f>IF(H$7&gt;0,'Eingabemaske (1)'!H91,0)</f>
        <v>0</v>
      </c>
      <c r="I82" s="128">
        <f>IF(I$7&gt;0,'Eingabemaske (1)'!I91,0)</f>
        <v>0</v>
      </c>
      <c r="J82" s="128">
        <f>IF(J$7&gt;0,'Eingabemaske (1)'!J91,0)</f>
        <v>0</v>
      </c>
      <c r="K82" s="128">
        <f>IF(K$7&gt;0,'Eingabemaske (1)'!K91,0)</f>
        <v>0</v>
      </c>
      <c r="L82" s="128">
        <f>IF(L$7&gt;0,'Eingabemaske (1)'!L91,0)</f>
        <v>0</v>
      </c>
      <c r="M82" s="128">
        <f>IF(M$7&gt;0,'Eingabemaske (1)'!M91,0)</f>
        <v>0</v>
      </c>
      <c r="N82" s="82">
        <f>'Eingabemaske (1)'!N91</f>
        <v>0</v>
      </c>
    </row>
    <row r="83" spans="1:14" x14ac:dyDescent="0.2">
      <c r="A83" s="15" t="str">
        <f>'Eingabemaske (1)'!A92</f>
        <v>Diverses</v>
      </c>
      <c r="B83" s="128">
        <f>IF(B$7&gt;0,'Eingabemaske (1)'!B92,0)</f>
        <v>0</v>
      </c>
      <c r="C83" s="128">
        <f>IF(C$7&gt;0,'Eingabemaske (1)'!C92,0)</f>
        <v>0</v>
      </c>
      <c r="D83" s="128">
        <f>IF(D$7&gt;0,'Eingabemaske (1)'!D92,0)</f>
        <v>0</v>
      </c>
      <c r="E83" s="128">
        <f>IF(E$7&gt;0,'Eingabemaske (1)'!E92,0)</f>
        <v>0</v>
      </c>
      <c r="F83" s="128">
        <f>IF(F$7&gt;0,'Eingabemaske (1)'!F92,0)</f>
        <v>0</v>
      </c>
      <c r="G83" s="128">
        <f>IF(G$7&gt;0,'Eingabemaske (1)'!G92,0)</f>
        <v>0</v>
      </c>
      <c r="H83" s="128">
        <f>IF(H$7&gt;0,'Eingabemaske (1)'!H92,0)</f>
        <v>0</v>
      </c>
      <c r="I83" s="128">
        <f>IF(I$7&gt;0,'Eingabemaske (1)'!I92,0)</f>
        <v>0</v>
      </c>
      <c r="J83" s="128">
        <f>IF(J$7&gt;0,'Eingabemaske (1)'!J92,0)</f>
        <v>0</v>
      </c>
      <c r="K83" s="128">
        <f>IF(K$7&gt;0,'Eingabemaske (1)'!K92,0)</f>
        <v>0</v>
      </c>
      <c r="L83" s="128">
        <f>IF(L$7&gt;0,'Eingabemaske (1)'!L92,0)</f>
        <v>0</v>
      </c>
      <c r="M83" s="128">
        <f>IF(M$7&gt;0,'Eingabemaske (1)'!M92,0)</f>
        <v>0</v>
      </c>
      <c r="N83" s="82">
        <f>'Eingabemaske (1)'!N92</f>
        <v>0</v>
      </c>
    </row>
    <row r="84" spans="1:14" x14ac:dyDescent="0.2">
      <c r="B84" s="133"/>
      <c r="C84" s="133"/>
      <c r="D84" s="133"/>
      <c r="E84" s="133"/>
      <c r="F84" s="133"/>
      <c r="G84" s="133"/>
    </row>
    <row r="85" spans="1:14" ht="15" x14ac:dyDescent="0.25">
      <c r="A85" s="132" t="s">
        <v>8</v>
      </c>
      <c r="B85" s="129">
        <f>IF(B$7&gt;0,SUM(B75:B84),0)</f>
        <v>0</v>
      </c>
      <c r="C85" s="129">
        <f>IF(C$7&gt;0,SUM(C75:C84),0)</f>
        <v>0</v>
      </c>
      <c r="D85" s="129">
        <f>IF(D$7&gt;0,SUM(D75:D84),0)</f>
        <v>0</v>
      </c>
      <c r="E85" s="129">
        <f t="shared" ref="E85:M85" si="19">IF(E$7&gt;0,SUM(E75:E84),0)</f>
        <v>0</v>
      </c>
      <c r="F85" s="129">
        <f t="shared" si="19"/>
        <v>0</v>
      </c>
      <c r="G85" s="129">
        <f t="shared" si="19"/>
        <v>0</v>
      </c>
      <c r="H85" s="129">
        <f t="shared" si="19"/>
        <v>0</v>
      </c>
      <c r="I85" s="129">
        <f t="shared" si="19"/>
        <v>0</v>
      </c>
      <c r="J85" s="129">
        <f t="shared" si="19"/>
        <v>0</v>
      </c>
      <c r="K85" s="129">
        <f t="shared" si="19"/>
        <v>0</v>
      </c>
      <c r="L85" s="129">
        <f t="shared" si="19"/>
        <v>0</v>
      </c>
      <c r="M85" s="129">
        <f t="shared" si="19"/>
        <v>0</v>
      </c>
    </row>
    <row r="86" spans="1:14" s="93" customFormat="1" x14ac:dyDescent="0.2"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94"/>
    </row>
    <row r="87" spans="1:14" s="93" customFormat="1" ht="15" x14ac:dyDescent="0.25">
      <c r="A87" s="75" t="s">
        <v>97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94"/>
    </row>
    <row r="88" spans="1:14" s="93" customFormat="1" x14ac:dyDescent="0.2">
      <c r="A88" s="135" t="str">
        <f>CONCATENATE("Auf ",$B$6," entfallende Beträge")</f>
        <v>Auf Elternteil 1 entfallende Beträge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94"/>
    </row>
    <row r="89" spans="1:14" s="93" customFormat="1" x14ac:dyDescent="0.2">
      <c r="A89" s="93" t="s">
        <v>9</v>
      </c>
      <c r="B89" s="134"/>
      <c r="C89" s="134"/>
      <c r="D89" s="128">
        <f>IF(D$7&gt;0,'Eingabemaske (1)'!D108,0)</f>
        <v>0</v>
      </c>
      <c r="E89" s="128">
        <f>IF(E$7&gt;0,'Eingabemaske (1)'!E108,0)</f>
        <v>0</v>
      </c>
      <c r="F89" s="128">
        <f>IF(F$7&gt;0,'Eingabemaske (1)'!F108,0)</f>
        <v>0</v>
      </c>
      <c r="G89" s="128">
        <f>IF(G$7&gt;0,'Eingabemaske (1)'!G108,0)</f>
        <v>0</v>
      </c>
      <c r="H89" s="128">
        <f>IF(H$7&gt;0,'Eingabemaske (1)'!H108,0)</f>
        <v>0</v>
      </c>
      <c r="I89" s="128">
        <f>IF(I$7&gt;0,'Eingabemaske (1)'!I108,0)</f>
        <v>0</v>
      </c>
      <c r="J89" s="128">
        <f>IF(J$7&gt;0,'Eingabemaske (1)'!J108,0)</f>
        <v>0</v>
      </c>
      <c r="K89" s="128">
        <f>IF(K$7&gt;0,'Eingabemaske (1)'!K108,0)</f>
        <v>0</v>
      </c>
      <c r="L89" s="128">
        <f>IF(L$7&gt;0,'Eingabemaske (1)'!L108,0)</f>
        <v>0</v>
      </c>
      <c r="M89" s="128">
        <f>IF(M$7&gt;0,'Eingabemaske (1)'!M108,0)</f>
        <v>0</v>
      </c>
      <c r="N89" s="82">
        <f>'Eingabemaske (1)'!N108</f>
        <v>0</v>
      </c>
    </row>
    <row r="90" spans="1:14" s="93" customFormat="1" x14ac:dyDescent="0.2">
      <c r="A90" s="93" t="s">
        <v>98</v>
      </c>
      <c r="B90" s="134"/>
      <c r="C90" s="134"/>
      <c r="D90" s="128">
        <f>IF(D$7&gt;0,'Eingabemaske (1)'!D109,0)</f>
        <v>0</v>
      </c>
      <c r="E90" s="128">
        <f>IF(E$7&gt;0,'Eingabemaske (1)'!E109,0)</f>
        <v>0</v>
      </c>
      <c r="F90" s="128">
        <f>IF(F$7&gt;0,'Eingabemaske (1)'!F109,0)</f>
        <v>0</v>
      </c>
      <c r="G90" s="128">
        <f>IF(G$7&gt;0,'Eingabemaske (1)'!G109,0)</f>
        <v>0</v>
      </c>
      <c r="H90" s="128">
        <f>IF(H$7&gt;0,'Eingabemaske (1)'!H109,0)</f>
        <v>0</v>
      </c>
      <c r="I90" s="128">
        <f>IF(I$7&gt;0,'Eingabemaske (1)'!I109,0)</f>
        <v>0</v>
      </c>
      <c r="J90" s="128">
        <f>IF(J$7&gt;0,'Eingabemaske (1)'!J109,0)</f>
        <v>0</v>
      </c>
      <c r="K90" s="128">
        <f>IF(K$7&gt;0,'Eingabemaske (1)'!K109,0)</f>
        <v>0</v>
      </c>
      <c r="L90" s="128">
        <f>IF(L$7&gt;0,'Eingabemaske (1)'!L109,0)</f>
        <v>0</v>
      </c>
      <c r="M90" s="128">
        <f>IF(M$7&gt;0,'Eingabemaske (1)'!M109,0)</f>
        <v>0</v>
      </c>
      <c r="N90" s="82">
        <f>'Eingabemaske (1)'!N109</f>
        <v>0</v>
      </c>
    </row>
    <row r="91" spans="1:14" s="93" customFormat="1" x14ac:dyDescent="0.2">
      <c r="A91" s="93" t="str">
        <f>'Eingabemaske (1)'!A110</f>
        <v>Versicherungsprämien (KVG, inkl. Prämienverbilligung)</v>
      </c>
      <c r="B91" s="134"/>
      <c r="C91" s="134"/>
      <c r="D91" s="128">
        <f>IF(D$7&gt;0,'Eingabemaske (1)'!D110,0)</f>
        <v>0</v>
      </c>
      <c r="E91" s="128">
        <f>IF(E$7&gt;0,'Eingabemaske (1)'!E110,0)</f>
        <v>0</v>
      </c>
      <c r="F91" s="128">
        <f>IF(F$7&gt;0,'Eingabemaske (1)'!F110,0)</f>
        <v>0</v>
      </c>
      <c r="G91" s="128">
        <f>IF(G$7&gt;0,'Eingabemaske (1)'!G110,0)</f>
        <v>0</v>
      </c>
      <c r="H91" s="128">
        <f>IF(H$7&gt;0,'Eingabemaske (1)'!H110,0)</f>
        <v>0</v>
      </c>
      <c r="I91" s="128">
        <f>IF(I$7&gt;0,'Eingabemaske (1)'!I110,0)</f>
        <v>0</v>
      </c>
      <c r="J91" s="128">
        <f>IF(J$7&gt;0,'Eingabemaske (1)'!J110,0)</f>
        <v>0</v>
      </c>
      <c r="K91" s="128">
        <f>IF(K$7&gt;0,'Eingabemaske (1)'!K110,0)</f>
        <v>0</v>
      </c>
      <c r="L91" s="128">
        <f>IF(L$7&gt;0,'Eingabemaske (1)'!L110,0)</f>
        <v>0</v>
      </c>
      <c r="M91" s="128">
        <f>IF(M$7&gt;0,'Eingabemaske (1)'!M110,0)</f>
        <v>0</v>
      </c>
      <c r="N91" s="82">
        <f>'Eingabemaske (1)'!N110</f>
        <v>0</v>
      </c>
    </row>
    <row r="92" spans="1:14" s="93" customFormat="1" x14ac:dyDescent="0.2">
      <c r="A92" s="93" t="str">
        <f>'Eingabemaske (1)'!A111</f>
        <v>Ungedeckte Behandlungskosten (KVG)</v>
      </c>
      <c r="B92" s="134"/>
      <c r="C92" s="134"/>
      <c r="D92" s="128">
        <f>IF(D$7&gt;0,'Eingabemaske (1)'!D111,0)</f>
        <v>0</v>
      </c>
      <c r="E92" s="128">
        <f>IF(E$7&gt;0,'Eingabemaske (1)'!E111,0)</f>
        <v>0</v>
      </c>
      <c r="F92" s="128">
        <f>IF(F$7&gt;0,'Eingabemaske (1)'!F111,0)</f>
        <v>0</v>
      </c>
      <c r="G92" s="128">
        <f>IF(G$7&gt;0,'Eingabemaske (1)'!G111,0)</f>
        <v>0</v>
      </c>
      <c r="H92" s="128">
        <f>IF(H$7&gt;0,'Eingabemaske (1)'!H111,0)</f>
        <v>0</v>
      </c>
      <c r="I92" s="128">
        <f>IF(I$7&gt;0,'Eingabemaske (1)'!I111,0)</f>
        <v>0</v>
      </c>
      <c r="J92" s="128">
        <f>IF(J$7&gt;0,'Eingabemaske (1)'!J111,0)</f>
        <v>0</v>
      </c>
      <c r="K92" s="128">
        <f>IF(K$7&gt;0,'Eingabemaske (1)'!K111,0)</f>
        <v>0</v>
      </c>
      <c r="L92" s="128">
        <f>IF(L$7&gt;0,'Eingabemaske (1)'!L111,0)</f>
        <v>0</v>
      </c>
      <c r="M92" s="128">
        <f>IF(M$7&gt;0,'Eingabemaske (1)'!M111,0)</f>
        <v>0</v>
      </c>
      <c r="N92" s="82">
        <f>'Eingabemaske (1)'!N111</f>
        <v>0</v>
      </c>
    </row>
    <row r="93" spans="1:14" s="93" customFormat="1" x14ac:dyDescent="0.2">
      <c r="A93" s="93" t="str">
        <f>'Eingabemaske (1)'!A112</f>
        <v>Auswärtige Verpflegung</v>
      </c>
      <c r="B93" s="134"/>
      <c r="C93" s="134"/>
      <c r="D93" s="128">
        <f>IF(D$7&gt;0,'Eingabemaske (1)'!D112,0)</f>
        <v>0</v>
      </c>
      <c r="E93" s="128">
        <f>IF(E$7&gt;0,'Eingabemaske (1)'!E112,0)</f>
        <v>0</v>
      </c>
      <c r="F93" s="128">
        <f>IF(F$7&gt;0,'Eingabemaske (1)'!F112,0)</f>
        <v>0</v>
      </c>
      <c r="G93" s="128">
        <f>IF(G$7&gt;0,'Eingabemaske (1)'!G112,0)</f>
        <v>0</v>
      </c>
      <c r="H93" s="128">
        <f>IF(H$7&gt;0,'Eingabemaske (1)'!H112,0)</f>
        <v>0</v>
      </c>
      <c r="I93" s="128">
        <f>IF(I$7&gt;0,'Eingabemaske (1)'!I112,0)</f>
        <v>0</v>
      </c>
      <c r="J93" s="128">
        <f>IF(J$7&gt;0,'Eingabemaske (1)'!J112,0)</f>
        <v>0</v>
      </c>
      <c r="K93" s="128">
        <f>IF(K$7&gt;0,'Eingabemaske (1)'!K112,0)</f>
        <v>0</v>
      </c>
      <c r="L93" s="128">
        <f>IF(L$7&gt;0,'Eingabemaske (1)'!L112,0)</f>
        <v>0</v>
      </c>
      <c r="M93" s="128">
        <f>IF(M$7&gt;0,'Eingabemaske (1)'!M112,0)</f>
        <v>0</v>
      </c>
      <c r="N93" s="82">
        <f>'Eingabemaske (1)'!N112</f>
        <v>0</v>
      </c>
    </row>
    <row r="94" spans="1:14" s="93" customFormat="1" x14ac:dyDescent="0.2">
      <c r="A94" s="93" t="str">
        <f>'Eingabemaske (1)'!A113</f>
        <v>Mobilitätskosten</v>
      </c>
      <c r="B94" s="134"/>
      <c r="C94" s="134"/>
      <c r="D94" s="128">
        <f>IF(D$7&gt;0,'Eingabemaske (1)'!D113,0)</f>
        <v>0</v>
      </c>
      <c r="E94" s="128">
        <f>IF(E$7&gt;0,'Eingabemaske (1)'!E113,0)</f>
        <v>0</v>
      </c>
      <c r="F94" s="128">
        <f>IF(F$7&gt;0,'Eingabemaske (1)'!F113,0)</f>
        <v>0</v>
      </c>
      <c r="G94" s="128">
        <f>IF(G$7&gt;0,'Eingabemaske (1)'!G113,0)</f>
        <v>0</v>
      </c>
      <c r="H94" s="128">
        <f>IF(H$7&gt;0,'Eingabemaske (1)'!H113,0)</f>
        <v>0</v>
      </c>
      <c r="I94" s="128">
        <f>IF(I$7&gt;0,'Eingabemaske (1)'!I113,0)</f>
        <v>0</v>
      </c>
      <c r="J94" s="128">
        <f>IF(J$7&gt;0,'Eingabemaske (1)'!J113,0)</f>
        <v>0</v>
      </c>
      <c r="K94" s="128">
        <f>IF(K$7&gt;0,'Eingabemaske (1)'!K113,0)</f>
        <v>0</v>
      </c>
      <c r="L94" s="128">
        <f>IF(L$7&gt;0,'Eingabemaske (1)'!L113,0)</f>
        <v>0</v>
      </c>
      <c r="M94" s="128">
        <f>IF(M$7&gt;0,'Eingabemaske (1)'!M113,0)</f>
        <v>0</v>
      </c>
      <c r="N94" s="82">
        <f>'Eingabemaske (1)'!N113</f>
        <v>0</v>
      </c>
    </row>
    <row r="95" spans="1:14" s="93" customFormat="1" x14ac:dyDescent="0.2">
      <c r="A95" s="93" t="str">
        <f>'Eingabemaske (1)'!A114</f>
        <v>Drittbetreuungskosten</v>
      </c>
      <c r="B95" s="134"/>
      <c r="C95" s="134"/>
      <c r="D95" s="128">
        <f>IF(D$7&gt;0,'Eingabemaske (1)'!D114,0)</f>
        <v>0</v>
      </c>
      <c r="E95" s="128">
        <f>IF(E$7&gt;0,'Eingabemaske (1)'!E114,0)</f>
        <v>0</v>
      </c>
      <c r="F95" s="128">
        <f>IF(F$7&gt;0,'Eingabemaske (1)'!F114,0)</f>
        <v>0</v>
      </c>
      <c r="G95" s="128">
        <f>IF(G$7&gt;0,'Eingabemaske (1)'!G114,0)</f>
        <v>0</v>
      </c>
      <c r="H95" s="128">
        <f>IF(H$7&gt;0,'Eingabemaske (1)'!H114,0)</f>
        <v>0</v>
      </c>
      <c r="I95" s="128">
        <f>IF(I$7&gt;0,'Eingabemaske (1)'!I114,0)</f>
        <v>0</v>
      </c>
      <c r="J95" s="128">
        <f>IF(J$7&gt;0,'Eingabemaske (1)'!J114,0)</f>
        <v>0</v>
      </c>
      <c r="K95" s="128">
        <f>IF(K$7&gt;0,'Eingabemaske (1)'!K114,0)</f>
        <v>0</v>
      </c>
      <c r="L95" s="128">
        <f>IF(L$7&gt;0,'Eingabemaske (1)'!L114,0)</f>
        <v>0</v>
      </c>
      <c r="M95" s="128">
        <f>IF(M$7&gt;0,'Eingabemaske (1)'!M114,0)</f>
        <v>0</v>
      </c>
      <c r="N95" s="82">
        <f>'Eingabemaske (1)'!N114</f>
        <v>0</v>
      </c>
    </row>
    <row r="96" spans="1:14" s="93" customFormat="1" x14ac:dyDescent="0.2">
      <c r="A96" s="93" t="str">
        <f>'Eingabemaske (1)'!A115</f>
        <v>Diverses</v>
      </c>
      <c r="B96" s="134"/>
      <c r="C96" s="134"/>
      <c r="D96" s="211">
        <f>IF(D$7&gt;0,'Eingabemaske (1)'!D115,0)</f>
        <v>0</v>
      </c>
      <c r="E96" s="211">
        <f>IF(E$7&gt;0,'Eingabemaske (1)'!E115,0)</f>
        <v>0</v>
      </c>
      <c r="F96" s="211">
        <f>IF(F$7&gt;0,'Eingabemaske (1)'!F115,0)</f>
        <v>0</v>
      </c>
      <c r="G96" s="211">
        <f>IF(G$7&gt;0,'Eingabemaske (1)'!G115,0)</f>
        <v>0</v>
      </c>
      <c r="H96" s="211">
        <f>IF(H$7&gt;0,'Eingabemaske (1)'!H115,0)</f>
        <v>0</v>
      </c>
      <c r="I96" s="211">
        <f>IF(I$7&gt;0,'Eingabemaske (1)'!I115,0)</f>
        <v>0</v>
      </c>
      <c r="J96" s="211">
        <f>IF(J$7&gt;0,'Eingabemaske (1)'!J115,0)</f>
        <v>0</v>
      </c>
      <c r="K96" s="211">
        <f>IF(K$7&gt;0,'Eingabemaske (1)'!K115,0)</f>
        <v>0</v>
      </c>
      <c r="L96" s="211">
        <f>IF(L$7&gt;0,'Eingabemaske (1)'!L115,0)</f>
        <v>0</v>
      </c>
      <c r="M96" s="211">
        <f>IF(M$7&gt;0,'Eingabemaske (1)'!M115,0)</f>
        <v>0</v>
      </c>
      <c r="N96" s="82">
        <f>'Eingabemaske (1)'!N115</f>
        <v>0</v>
      </c>
    </row>
    <row r="97" spans="1:14" s="93" customFormat="1" x14ac:dyDescent="0.2">
      <c r="A97" s="93" t="str">
        <f>'Eingabemaske (1)'!A116</f>
        <v>Zusatzkrankenversicherungen (VVG)</v>
      </c>
      <c r="B97" s="134"/>
      <c r="C97" s="134"/>
      <c r="D97" s="212">
        <f>IF(D$7&gt;0,'Eingabemaske (1)'!D116,0)</f>
        <v>0</v>
      </c>
      <c r="E97" s="212">
        <f>IF(E$7&gt;0,'Eingabemaske (1)'!E116,0)</f>
        <v>0</v>
      </c>
      <c r="F97" s="212">
        <f>IF(F$7&gt;0,'Eingabemaske (1)'!F116,0)</f>
        <v>0</v>
      </c>
      <c r="G97" s="212">
        <f>IF(G$7&gt;0,'Eingabemaske (1)'!G116,0)</f>
        <v>0</v>
      </c>
      <c r="H97" s="212">
        <f>IF(H$7&gt;0,'Eingabemaske (1)'!H116,0)</f>
        <v>0</v>
      </c>
      <c r="I97" s="212">
        <f>IF(I$7&gt;0,'Eingabemaske (1)'!I116,0)</f>
        <v>0</v>
      </c>
      <c r="J97" s="212">
        <f>IF(J$7&gt;0,'Eingabemaske (1)'!J116,0)</f>
        <v>0</v>
      </c>
      <c r="K97" s="212">
        <f>IF(K$7&gt;0,'Eingabemaske (1)'!K116,0)</f>
        <v>0</v>
      </c>
      <c r="L97" s="212">
        <f>IF(L$7&gt;0,'Eingabemaske (1)'!L116,0)</f>
        <v>0</v>
      </c>
      <c r="M97" s="212">
        <f>IF(M$7&gt;0,'Eingabemaske (1)'!M116,0)</f>
        <v>0</v>
      </c>
      <c r="N97" s="82">
        <f>'Eingabemaske (1)'!N116</f>
        <v>0</v>
      </c>
    </row>
    <row r="98" spans="1:14" s="93" customFormat="1" x14ac:dyDescent="0.2">
      <c r="A98" s="93" t="str">
        <f>'Eingabemaske (1)'!A117</f>
        <v>Ungedeckte Behandlungskosten (VVG)</v>
      </c>
      <c r="B98" s="134"/>
      <c r="C98" s="134"/>
      <c r="D98" s="128">
        <f>IF(D$7&gt;0,'Eingabemaske (1)'!D117,0)</f>
        <v>0</v>
      </c>
      <c r="E98" s="128">
        <f>IF(E$7&gt;0,'Eingabemaske (1)'!E117,0)</f>
        <v>0</v>
      </c>
      <c r="F98" s="128">
        <f>IF(F$7&gt;0,'Eingabemaske (1)'!F117,0)</f>
        <v>0</v>
      </c>
      <c r="G98" s="128">
        <f>IF(G$7&gt;0,'Eingabemaske (1)'!G117,0)</f>
        <v>0</v>
      </c>
      <c r="H98" s="128">
        <f>IF(H$7&gt;0,'Eingabemaske (1)'!H117,0)</f>
        <v>0</v>
      </c>
      <c r="I98" s="128">
        <f>IF(I$7&gt;0,'Eingabemaske (1)'!I117,0)</f>
        <v>0</v>
      </c>
      <c r="J98" s="128">
        <f>IF(J$7&gt;0,'Eingabemaske (1)'!J117,0)</f>
        <v>0</v>
      </c>
      <c r="K98" s="128">
        <f>IF(K$7&gt;0,'Eingabemaske (1)'!K117,0)</f>
        <v>0</v>
      </c>
      <c r="L98" s="128">
        <f>IF(L$7&gt;0,'Eingabemaske (1)'!L117,0)</f>
        <v>0</v>
      </c>
      <c r="M98" s="128">
        <f>IF(M$7&gt;0,'Eingabemaske (1)'!M117,0)</f>
        <v>0</v>
      </c>
      <c r="N98" s="82">
        <f>'Eingabemaske (1)'!N117</f>
        <v>0</v>
      </c>
    </row>
    <row r="99" spans="1:14" s="93" customFormat="1" x14ac:dyDescent="0.2">
      <c r="A99" s="93" t="str">
        <f>'Eingabemaske (1)'!A118</f>
        <v>Freizeitaktivitäten und Hobbies</v>
      </c>
      <c r="B99" s="134"/>
      <c r="C99" s="134"/>
      <c r="D99" s="128">
        <f>IF(D$7&gt;0,'Eingabemaske (1)'!D118,0)</f>
        <v>0</v>
      </c>
      <c r="E99" s="128">
        <f>IF(E$7&gt;0,'Eingabemaske (1)'!E118,0)</f>
        <v>0</v>
      </c>
      <c r="F99" s="128">
        <f>IF(F$7&gt;0,'Eingabemaske (1)'!F118,0)</f>
        <v>0</v>
      </c>
      <c r="G99" s="128">
        <f>IF(G$7&gt;0,'Eingabemaske (1)'!G118,0)</f>
        <v>0</v>
      </c>
      <c r="H99" s="128">
        <f>IF(H$7&gt;0,'Eingabemaske (1)'!H118,0)</f>
        <v>0</v>
      </c>
      <c r="I99" s="128">
        <f>IF(I$7&gt;0,'Eingabemaske (1)'!I118,0)</f>
        <v>0</v>
      </c>
      <c r="J99" s="128">
        <f>IF(J$7&gt;0,'Eingabemaske (1)'!J118,0)</f>
        <v>0</v>
      </c>
      <c r="K99" s="128">
        <f>IF(K$7&gt;0,'Eingabemaske (1)'!K118,0)</f>
        <v>0</v>
      </c>
      <c r="L99" s="128">
        <f>IF(L$7&gt;0,'Eingabemaske (1)'!L118,0)</f>
        <v>0</v>
      </c>
      <c r="M99" s="128">
        <f>IF(M$7&gt;0,'Eingabemaske (1)'!M118,0)</f>
        <v>0</v>
      </c>
      <c r="N99" s="82">
        <f>'Eingabemaske (1)'!N118</f>
        <v>0</v>
      </c>
    </row>
    <row r="100" spans="1:14" s="93" customFormat="1" x14ac:dyDescent="0.2">
      <c r="A100" s="93" t="str">
        <f>'Eingabemaske (1)'!A119</f>
        <v>Ferien</v>
      </c>
      <c r="B100" s="134"/>
      <c r="C100" s="134"/>
      <c r="D100" s="128">
        <f>IF(D$7&gt;0,'Eingabemaske (1)'!D119,0)</f>
        <v>0</v>
      </c>
      <c r="E100" s="128">
        <f>IF(E$7&gt;0,'Eingabemaske (1)'!E119,0)</f>
        <v>0</v>
      </c>
      <c r="F100" s="128">
        <f>IF(F$7&gt;0,'Eingabemaske (1)'!F119,0)</f>
        <v>0</v>
      </c>
      <c r="G100" s="128">
        <f>IF(G$7&gt;0,'Eingabemaske (1)'!G119,0)</f>
        <v>0</v>
      </c>
      <c r="H100" s="128">
        <f>IF(H$7&gt;0,'Eingabemaske (1)'!H119,0)</f>
        <v>0</v>
      </c>
      <c r="I100" s="128">
        <f>IF(I$7&gt;0,'Eingabemaske (1)'!I119,0)</f>
        <v>0</v>
      </c>
      <c r="J100" s="128">
        <f>IF(J$7&gt;0,'Eingabemaske (1)'!J119,0)</f>
        <v>0</v>
      </c>
      <c r="K100" s="128">
        <f>IF(K$7&gt;0,'Eingabemaske (1)'!K119,0)</f>
        <v>0</v>
      </c>
      <c r="L100" s="128">
        <f>IF(L$7&gt;0,'Eingabemaske (1)'!L119,0)</f>
        <v>0</v>
      </c>
      <c r="M100" s="128">
        <f>IF(M$7&gt;0,'Eingabemaske (1)'!M119,0)</f>
        <v>0</v>
      </c>
      <c r="N100" s="82">
        <f>'Eingabemaske (1)'!N119</f>
        <v>0</v>
      </c>
    </row>
    <row r="101" spans="1:14" s="93" customFormat="1" x14ac:dyDescent="0.2">
      <c r="A101" s="93" t="str">
        <f>'Eingabemaske (1)'!A120</f>
        <v>Diverses</v>
      </c>
      <c r="B101" s="134"/>
      <c r="C101" s="134"/>
      <c r="D101" s="211">
        <f>IF(D$7&gt;0,'Eingabemaske (1)'!D120,0)</f>
        <v>0</v>
      </c>
      <c r="E101" s="211">
        <f>IF(E$7&gt;0,'Eingabemaske (1)'!E120,0)</f>
        <v>0</v>
      </c>
      <c r="F101" s="211">
        <f>IF(F$7&gt;0,'Eingabemaske (1)'!F120,0)</f>
        <v>0</v>
      </c>
      <c r="G101" s="211">
        <f>IF(G$7&gt;0,'Eingabemaske (1)'!G120,0)</f>
        <v>0</v>
      </c>
      <c r="H101" s="211">
        <f>IF(H$7&gt;0,'Eingabemaske (1)'!H120,0)</f>
        <v>0</v>
      </c>
      <c r="I101" s="211">
        <f>IF(I$7&gt;0,'Eingabemaske (1)'!I120,0)</f>
        <v>0</v>
      </c>
      <c r="J101" s="211">
        <f>IF(J$7&gt;0,'Eingabemaske (1)'!J120,0)</f>
        <v>0</v>
      </c>
      <c r="K101" s="211">
        <f>IF(K$7&gt;0,'Eingabemaske (1)'!K120,0)</f>
        <v>0</v>
      </c>
      <c r="L101" s="211">
        <f>IF(L$7&gt;0,'Eingabemaske (1)'!L120,0)</f>
        <v>0</v>
      </c>
      <c r="M101" s="211">
        <f>IF(M$7&gt;0,'Eingabemaske (1)'!M120,0)</f>
        <v>0</v>
      </c>
      <c r="N101" s="82">
        <f>'Eingabemaske (1)'!N120</f>
        <v>0</v>
      </c>
    </row>
    <row r="102" spans="1:14" s="93" customFormat="1" x14ac:dyDescent="0.2">
      <c r="A102" s="93" t="s">
        <v>131</v>
      </c>
      <c r="B102" s="134"/>
      <c r="C102" s="134"/>
      <c r="D102" s="215">
        <f>IF(D$7&gt;0,'Eingabemaske (1)'!D121,0)</f>
        <v>0</v>
      </c>
      <c r="E102" s="215">
        <f>IF(E$7&gt;0,'Eingabemaske (1)'!E121,0)</f>
        <v>0</v>
      </c>
      <c r="F102" s="215">
        <f>IF(F$7&gt;0,'Eingabemaske (1)'!F121,0)</f>
        <v>0</v>
      </c>
      <c r="G102" s="215">
        <f>IF(G$7&gt;0,'Eingabemaske (1)'!G121,0)</f>
        <v>0</v>
      </c>
      <c r="H102" s="215">
        <f>IF(H$7&gt;0,'Eingabemaske (1)'!H121,0)</f>
        <v>0</v>
      </c>
      <c r="I102" s="215">
        <f>IF(I$7&gt;0,'Eingabemaske (1)'!I121,0)</f>
        <v>0</v>
      </c>
      <c r="J102" s="215">
        <f>IF(J$7&gt;0,'Eingabemaske (1)'!J121,0)</f>
        <v>0</v>
      </c>
      <c r="K102" s="215">
        <f>IF(K$7&gt;0,'Eingabemaske (1)'!K121,0)</f>
        <v>0</v>
      </c>
      <c r="L102" s="215">
        <f>IF(L$7&gt;0,'Eingabemaske (1)'!L121,0)</f>
        <v>0</v>
      </c>
      <c r="M102" s="215">
        <f>IF(M$7&gt;0,'Eingabemaske (1)'!M121,0)</f>
        <v>0</v>
      </c>
      <c r="N102" s="82">
        <f>'Eingabemaske (1)'!N121</f>
        <v>0</v>
      </c>
    </row>
    <row r="103" spans="1:14" s="93" customFormat="1" x14ac:dyDescent="0.2">
      <c r="A103" s="93" t="s">
        <v>137</v>
      </c>
      <c r="B103" s="134"/>
      <c r="C103" s="134"/>
      <c r="D103" s="128">
        <f>IF(D$7&gt;0,'Eingabemaske (1)'!D122,0)</f>
        <v>0</v>
      </c>
      <c r="E103" s="128">
        <f>IF(E$7&gt;0,'Eingabemaske (1)'!E122,0)</f>
        <v>0</v>
      </c>
      <c r="F103" s="128">
        <f>IF(F$7&gt;0,'Eingabemaske (1)'!F122,0)</f>
        <v>0</v>
      </c>
      <c r="G103" s="128">
        <f>IF(G$7&gt;0,'Eingabemaske (1)'!G122,0)</f>
        <v>0</v>
      </c>
      <c r="H103" s="128">
        <f>IF(H$7&gt;0,'Eingabemaske (1)'!H122,0)</f>
        <v>0</v>
      </c>
      <c r="I103" s="128">
        <f>IF(I$7&gt;0,'Eingabemaske (1)'!I122,0)</f>
        <v>0</v>
      </c>
      <c r="J103" s="128">
        <f>IF(J$7&gt;0,'Eingabemaske (1)'!J122,0)</f>
        <v>0</v>
      </c>
      <c r="K103" s="128">
        <f>IF(K$7&gt;0,'Eingabemaske (1)'!K122,0)</f>
        <v>0</v>
      </c>
      <c r="L103" s="128">
        <f>IF(L$7&gt;0,'Eingabemaske (1)'!L122,0)</f>
        <v>0</v>
      </c>
      <c r="M103" s="128">
        <f>IF(M$7&gt;0,'Eingabemaske (1)'!M122,0)</f>
        <v>0</v>
      </c>
      <c r="N103" s="82">
        <f>'Eingabemaske (1)'!N122</f>
        <v>0</v>
      </c>
    </row>
    <row r="104" spans="1:14" s="93" customFormat="1" x14ac:dyDescent="0.2">
      <c r="B104" s="134"/>
      <c r="C104" s="134"/>
      <c r="D104" s="18">
        <f t="shared" ref="D104:M104" si="20">IF(D$7&gt;0,IF(D$37&gt;=ABS(D$102),0,ABS(D$102)-D$37),0)</f>
        <v>0</v>
      </c>
      <c r="E104" s="18">
        <f t="shared" si="20"/>
        <v>0</v>
      </c>
      <c r="F104" s="18">
        <f t="shared" si="20"/>
        <v>0</v>
      </c>
      <c r="G104" s="18">
        <f t="shared" si="20"/>
        <v>0</v>
      </c>
      <c r="H104" s="18">
        <f t="shared" si="20"/>
        <v>0</v>
      </c>
      <c r="I104" s="18">
        <f t="shared" si="20"/>
        <v>0</v>
      </c>
      <c r="J104" s="18">
        <f t="shared" si="20"/>
        <v>0</v>
      </c>
      <c r="K104" s="18">
        <f t="shared" si="20"/>
        <v>0</v>
      </c>
      <c r="L104" s="18">
        <f t="shared" si="20"/>
        <v>0</v>
      </c>
      <c r="M104" s="18">
        <f t="shared" si="20"/>
        <v>0</v>
      </c>
      <c r="N104" s="94"/>
    </row>
    <row r="105" spans="1:14" s="93" customFormat="1" ht="15" x14ac:dyDescent="0.25">
      <c r="A105" s="132" t="s">
        <v>8</v>
      </c>
      <c r="B105" s="129"/>
      <c r="C105" s="129"/>
      <c r="D105" s="129">
        <f>IF(SUM(D89:D103)&gt;0,SUM(D89:D103),0)</f>
        <v>0</v>
      </c>
      <c r="E105" s="129">
        <f t="shared" ref="E105:M105" si="21">IF(SUM(E89:E103)&gt;0,SUM(E89:E103),0)</f>
        <v>0</v>
      </c>
      <c r="F105" s="129">
        <f t="shared" si="21"/>
        <v>0</v>
      </c>
      <c r="G105" s="129">
        <f t="shared" si="21"/>
        <v>0</v>
      </c>
      <c r="H105" s="129">
        <f t="shared" si="21"/>
        <v>0</v>
      </c>
      <c r="I105" s="129">
        <f t="shared" si="21"/>
        <v>0</v>
      </c>
      <c r="J105" s="129">
        <f t="shared" si="21"/>
        <v>0</v>
      </c>
      <c r="K105" s="129">
        <f t="shared" si="21"/>
        <v>0</v>
      </c>
      <c r="L105" s="129">
        <f t="shared" si="21"/>
        <v>0</v>
      </c>
      <c r="M105" s="129">
        <f t="shared" si="21"/>
        <v>0</v>
      </c>
      <c r="N105" s="94"/>
    </row>
    <row r="106" spans="1:14" s="93" customFormat="1" x14ac:dyDescent="0.2">
      <c r="A106" s="15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94"/>
    </row>
    <row r="107" spans="1:14" s="93" customFormat="1" x14ac:dyDescent="0.2">
      <c r="A107" s="135" t="str">
        <f>CONCATENATE("Auf ",$C$6," entfallende Beträge")</f>
        <v>Auf Elternteil 2 entfallende Beträge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94"/>
    </row>
    <row r="108" spans="1:14" s="93" customFormat="1" x14ac:dyDescent="0.2">
      <c r="A108" s="93" t="s">
        <v>9</v>
      </c>
      <c r="B108" s="134"/>
      <c r="C108" s="134"/>
      <c r="D108" s="128">
        <f>IF(D$7&gt;0,'Eingabemaske (1)'!D127,0)</f>
        <v>0</v>
      </c>
      <c r="E108" s="128">
        <f>IF(E$7&gt;0,'Eingabemaske (1)'!E127,0)</f>
        <v>0</v>
      </c>
      <c r="F108" s="128">
        <f>IF(F$7&gt;0,'Eingabemaske (1)'!F127,0)</f>
        <v>0</v>
      </c>
      <c r="G108" s="128">
        <f>IF(G$7&gt;0,'Eingabemaske (1)'!G127,0)</f>
        <v>0</v>
      </c>
      <c r="H108" s="128">
        <f>IF(H$7&gt;0,'Eingabemaske (1)'!H127,0)</f>
        <v>0</v>
      </c>
      <c r="I108" s="128">
        <f>IF(I$7&gt;0,'Eingabemaske (1)'!I127,0)</f>
        <v>0</v>
      </c>
      <c r="J108" s="128">
        <f>IF(J$7&gt;0,'Eingabemaske (1)'!J127,0)</f>
        <v>0</v>
      </c>
      <c r="K108" s="128">
        <f>IF(K$7&gt;0,'Eingabemaske (1)'!K127,0)</f>
        <v>0</v>
      </c>
      <c r="L108" s="128">
        <f>IF(L$7&gt;0,'Eingabemaske (1)'!L127,0)</f>
        <v>0</v>
      </c>
      <c r="M108" s="128">
        <f>IF(M$7&gt;0,'Eingabemaske (1)'!M127,0)</f>
        <v>0</v>
      </c>
      <c r="N108" s="82">
        <f>'Eingabemaske (1)'!N127</f>
        <v>0</v>
      </c>
    </row>
    <row r="109" spans="1:14" s="93" customFormat="1" x14ac:dyDescent="0.2">
      <c r="A109" s="93" t="s">
        <v>98</v>
      </c>
      <c r="B109" s="134"/>
      <c r="C109" s="134"/>
      <c r="D109" s="128">
        <f>IF(D$7&gt;0,'Eingabemaske (1)'!D128,0)</f>
        <v>0</v>
      </c>
      <c r="E109" s="128">
        <f>IF(E$7&gt;0,'Eingabemaske (1)'!E128,0)</f>
        <v>0</v>
      </c>
      <c r="F109" s="128">
        <f>IF(F$7&gt;0,'Eingabemaske (1)'!F128,0)</f>
        <v>0</v>
      </c>
      <c r="G109" s="128">
        <f>IF(G$7&gt;0,'Eingabemaske (1)'!G128,0)</f>
        <v>0</v>
      </c>
      <c r="H109" s="128">
        <f>IF(H$7&gt;0,'Eingabemaske (1)'!H128,0)</f>
        <v>0</v>
      </c>
      <c r="I109" s="128">
        <f>IF(I$7&gt;0,'Eingabemaske (1)'!I128,0)</f>
        <v>0</v>
      </c>
      <c r="J109" s="128">
        <f>IF(J$7&gt;0,'Eingabemaske (1)'!J128,0)</f>
        <v>0</v>
      </c>
      <c r="K109" s="128">
        <f>IF(K$7&gt;0,'Eingabemaske (1)'!K128,0)</f>
        <v>0</v>
      </c>
      <c r="L109" s="128">
        <f>IF(L$7&gt;0,'Eingabemaske (1)'!L128,0)</f>
        <v>0</v>
      </c>
      <c r="M109" s="128">
        <f>IF(M$7&gt;0,'Eingabemaske (1)'!M128,0)</f>
        <v>0</v>
      </c>
      <c r="N109" s="82">
        <f>'Eingabemaske (1)'!N128</f>
        <v>0</v>
      </c>
    </row>
    <row r="110" spans="1:14" s="93" customFormat="1" x14ac:dyDescent="0.2">
      <c r="A110" s="93" t="str">
        <f>'Eingabemaske (1)'!A129</f>
        <v>Versicherungsprämien (KVG, inkl. Prämienverbilligung)</v>
      </c>
      <c r="B110" s="134"/>
      <c r="C110" s="134"/>
      <c r="D110" s="128">
        <f>IF(D$7&gt;0,'Eingabemaske (1)'!D129,0)</f>
        <v>0</v>
      </c>
      <c r="E110" s="128">
        <f>IF(E$7&gt;0,'Eingabemaske (1)'!E129,0)</f>
        <v>0</v>
      </c>
      <c r="F110" s="128">
        <f>IF(F$7&gt;0,'Eingabemaske (1)'!F129,0)</f>
        <v>0</v>
      </c>
      <c r="G110" s="128">
        <f>IF(G$7&gt;0,'Eingabemaske (1)'!G129,0)</f>
        <v>0</v>
      </c>
      <c r="H110" s="128">
        <f>IF(H$7&gt;0,'Eingabemaske (1)'!H129,0)</f>
        <v>0</v>
      </c>
      <c r="I110" s="128">
        <f>IF(I$7&gt;0,'Eingabemaske (1)'!I129,0)</f>
        <v>0</v>
      </c>
      <c r="J110" s="128">
        <f>IF(J$7&gt;0,'Eingabemaske (1)'!J129,0)</f>
        <v>0</v>
      </c>
      <c r="K110" s="128">
        <f>IF(K$7&gt;0,'Eingabemaske (1)'!K129,0)</f>
        <v>0</v>
      </c>
      <c r="L110" s="128">
        <f>IF(L$7&gt;0,'Eingabemaske (1)'!L129,0)</f>
        <v>0</v>
      </c>
      <c r="M110" s="128">
        <f>IF(M$7&gt;0,'Eingabemaske (1)'!M129,0)</f>
        <v>0</v>
      </c>
      <c r="N110" s="82">
        <f>'Eingabemaske (1)'!N129</f>
        <v>0</v>
      </c>
    </row>
    <row r="111" spans="1:14" s="93" customFormat="1" x14ac:dyDescent="0.2">
      <c r="A111" s="93" t="str">
        <f>'Eingabemaske (1)'!A130</f>
        <v>Ungedeckte Behandlungskosten (KVG)</v>
      </c>
      <c r="B111" s="134"/>
      <c r="C111" s="134"/>
      <c r="D111" s="128">
        <f>IF(D$7&gt;0,'Eingabemaske (1)'!D130,0)</f>
        <v>0</v>
      </c>
      <c r="E111" s="128">
        <f>IF(E$7&gt;0,'Eingabemaske (1)'!E130,0)</f>
        <v>0</v>
      </c>
      <c r="F111" s="128">
        <f>IF(F$7&gt;0,'Eingabemaske (1)'!F130,0)</f>
        <v>0</v>
      </c>
      <c r="G111" s="128">
        <f>IF(G$7&gt;0,'Eingabemaske (1)'!G130,0)</f>
        <v>0</v>
      </c>
      <c r="H111" s="128">
        <f>IF(H$7&gt;0,'Eingabemaske (1)'!H130,0)</f>
        <v>0</v>
      </c>
      <c r="I111" s="128">
        <f>IF(I$7&gt;0,'Eingabemaske (1)'!I130,0)</f>
        <v>0</v>
      </c>
      <c r="J111" s="128">
        <f>IF(J$7&gt;0,'Eingabemaske (1)'!J130,0)</f>
        <v>0</v>
      </c>
      <c r="K111" s="128">
        <f>IF(K$7&gt;0,'Eingabemaske (1)'!K130,0)</f>
        <v>0</v>
      </c>
      <c r="L111" s="128">
        <f>IF(L$7&gt;0,'Eingabemaske (1)'!L130,0)</f>
        <v>0</v>
      </c>
      <c r="M111" s="128">
        <f>IF(M$7&gt;0,'Eingabemaske (1)'!M130,0)</f>
        <v>0</v>
      </c>
      <c r="N111" s="82">
        <f>'Eingabemaske (1)'!N130</f>
        <v>0</v>
      </c>
    </row>
    <row r="112" spans="1:14" s="93" customFormat="1" x14ac:dyDescent="0.2">
      <c r="A112" s="93" t="str">
        <f>'Eingabemaske (1)'!A131</f>
        <v>Auswärtige Verpflegung</v>
      </c>
      <c r="B112" s="134"/>
      <c r="C112" s="134"/>
      <c r="D112" s="128">
        <f>IF(D$7&gt;0,'Eingabemaske (1)'!D131,0)</f>
        <v>0</v>
      </c>
      <c r="E112" s="128">
        <f>IF(E$7&gt;0,'Eingabemaske (1)'!E131,0)</f>
        <v>0</v>
      </c>
      <c r="F112" s="128">
        <f>IF(F$7&gt;0,'Eingabemaske (1)'!F131,0)</f>
        <v>0</v>
      </c>
      <c r="G112" s="128">
        <f>IF(G$7&gt;0,'Eingabemaske (1)'!G131,0)</f>
        <v>0</v>
      </c>
      <c r="H112" s="128">
        <f>IF(H$7&gt;0,'Eingabemaske (1)'!H131,0)</f>
        <v>0</v>
      </c>
      <c r="I112" s="128">
        <f>IF(I$7&gt;0,'Eingabemaske (1)'!I131,0)</f>
        <v>0</v>
      </c>
      <c r="J112" s="128">
        <f>IF(J$7&gt;0,'Eingabemaske (1)'!J131,0)</f>
        <v>0</v>
      </c>
      <c r="K112" s="128">
        <f>IF(K$7&gt;0,'Eingabemaske (1)'!K131,0)</f>
        <v>0</v>
      </c>
      <c r="L112" s="128">
        <f>IF(L$7&gt;0,'Eingabemaske (1)'!L131,0)</f>
        <v>0</v>
      </c>
      <c r="M112" s="128">
        <f>IF(M$7&gt;0,'Eingabemaske (1)'!M131,0)</f>
        <v>0</v>
      </c>
      <c r="N112" s="82">
        <f>'Eingabemaske (1)'!N131</f>
        <v>0</v>
      </c>
    </row>
    <row r="113" spans="1:14" s="93" customFormat="1" x14ac:dyDescent="0.2">
      <c r="A113" s="93" t="str">
        <f>'Eingabemaske (1)'!A132</f>
        <v>Mobilitätskosten</v>
      </c>
      <c r="B113" s="134"/>
      <c r="C113" s="134"/>
      <c r="D113" s="128">
        <f>IF(D$7&gt;0,'Eingabemaske (1)'!D132,0)</f>
        <v>0</v>
      </c>
      <c r="E113" s="128">
        <f>IF(E$7&gt;0,'Eingabemaske (1)'!E132,0)</f>
        <v>0</v>
      </c>
      <c r="F113" s="128">
        <f>IF(F$7&gt;0,'Eingabemaske (1)'!F132,0)</f>
        <v>0</v>
      </c>
      <c r="G113" s="128">
        <f>IF(G$7&gt;0,'Eingabemaske (1)'!G132,0)</f>
        <v>0</v>
      </c>
      <c r="H113" s="128">
        <f>IF(H$7&gt;0,'Eingabemaske (1)'!H132,0)</f>
        <v>0</v>
      </c>
      <c r="I113" s="128">
        <f>IF(I$7&gt;0,'Eingabemaske (1)'!I132,0)</f>
        <v>0</v>
      </c>
      <c r="J113" s="128">
        <f>IF(J$7&gt;0,'Eingabemaske (1)'!J132,0)</f>
        <v>0</v>
      </c>
      <c r="K113" s="128">
        <f>IF(K$7&gt;0,'Eingabemaske (1)'!K132,0)</f>
        <v>0</v>
      </c>
      <c r="L113" s="128">
        <f>IF(L$7&gt;0,'Eingabemaske (1)'!L132,0)</f>
        <v>0</v>
      </c>
      <c r="M113" s="128">
        <f>IF(M$7&gt;0,'Eingabemaske (1)'!M132,0)</f>
        <v>0</v>
      </c>
      <c r="N113" s="82">
        <f>'Eingabemaske (1)'!N132</f>
        <v>0</v>
      </c>
    </row>
    <row r="114" spans="1:14" s="93" customFormat="1" x14ac:dyDescent="0.2">
      <c r="A114" s="93" t="str">
        <f>'Eingabemaske (1)'!A133</f>
        <v>Drittbetreuungskosten</v>
      </c>
      <c r="B114" s="134"/>
      <c r="C114" s="134"/>
      <c r="D114" s="128">
        <f>IF(D$7&gt;0,'Eingabemaske (1)'!D133,0)</f>
        <v>0</v>
      </c>
      <c r="E114" s="128">
        <f>IF(E$7&gt;0,'Eingabemaske (1)'!E133,0)</f>
        <v>0</v>
      </c>
      <c r="F114" s="128">
        <f>IF(F$7&gt;0,'Eingabemaske (1)'!F133,0)</f>
        <v>0</v>
      </c>
      <c r="G114" s="128">
        <f>IF(G$7&gt;0,'Eingabemaske (1)'!G133,0)</f>
        <v>0</v>
      </c>
      <c r="H114" s="128">
        <f>IF(H$7&gt;0,'Eingabemaske (1)'!H133,0)</f>
        <v>0</v>
      </c>
      <c r="I114" s="128">
        <f>IF(I$7&gt;0,'Eingabemaske (1)'!I133,0)</f>
        <v>0</v>
      </c>
      <c r="J114" s="128">
        <f>IF(J$7&gt;0,'Eingabemaske (1)'!J133,0)</f>
        <v>0</v>
      </c>
      <c r="K114" s="128">
        <f>IF(K$7&gt;0,'Eingabemaske (1)'!K133,0)</f>
        <v>0</v>
      </c>
      <c r="L114" s="128">
        <f>IF(L$7&gt;0,'Eingabemaske (1)'!L133,0)</f>
        <v>0</v>
      </c>
      <c r="M114" s="128">
        <f>IF(M$7&gt;0,'Eingabemaske (1)'!M133,0)</f>
        <v>0</v>
      </c>
      <c r="N114" s="82">
        <f>'Eingabemaske (1)'!N133</f>
        <v>0</v>
      </c>
    </row>
    <row r="115" spans="1:14" s="93" customFormat="1" x14ac:dyDescent="0.2">
      <c r="A115" s="93" t="str">
        <f>'Eingabemaske (1)'!A134</f>
        <v>Diverses</v>
      </c>
      <c r="B115" s="134"/>
      <c r="C115" s="134"/>
      <c r="D115" s="211">
        <f>IF(D$7&gt;0,'Eingabemaske (1)'!D134,0)</f>
        <v>0</v>
      </c>
      <c r="E115" s="211">
        <f>IF(E$7&gt;0,'Eingabemaske (1)'!E134,0)</f>
        <v>0</v>
      </c>
      <c r="F115" s="211">
        <f>IF(F$7&gt;0,'Eingabemaske (1)'!F134,0)</f>
        <v>0</v>
      </c>
      <c r="G115" s="211">
        <f>IF(G$7&gt;0,'Eingabemaske (1)'!G134,0)</f>
        <v>0</v>
      </c>
      <c r="H115" s="211">
        <f>IF(H$7&gt;0,'Eingabemaske (1)'!H134,0)</f>
        <v>0</v>
      </c>
      <c r="I115" s="211">
        <f>IF(I$7&gt;0,'Eingabemaske (1)'!I134,0)</f>
        <v>0</v>
      </c>
      <c r="J115" s="211">
        <f>IF(J$7&gt;0,'Eingabemaske (1)'!J134,0)</f>
        <v>0</v>
      </c>
      <c r="K115" s="211">
        <f>IF(K$7&gt;0,'Eingabemaske (1)'!K134,0)</f>
        <v>0</v>
      </c>
      <c r="L115" s="211">
        <f>IF(L$7&gt;0,'Eingabemaske (1)'!L134,0)</f>
        <v>0</v>
      </c>
      <c r="M115" s="211">
        <f>IF(M$7&gt;0,'Eingabemaske (1)'!M134,0)</f>
        <v>0</v>
      </c>
      <c r="N115" s="82">
        <f>'Eingabemaske (1)'!N134</f>
        <v>0</v>
      </c>
    </row>
    <row r="116" spans="1:14" s="93" customFormat="1" x14ac:dyDescent="0.2">
      <c r="A116" s="93" t="str">
        <f>'Eingabemaske (1)'!A135</f>
        <v>Zusatzkrankenversicherungen (VVG)</v>
      </c>
      <c r="B116" s="134"/>
      <c r="C116" s="134"/>
      <c r="D116" s="212">
        <f>IF(D$7&gt;0,'Eingabemaske (1)'!D135,0)</f>
        <v>0</v>
      </c>
      <c r="E116" s="212">
        <f>IF(E$7&gt;0,'Eingabemaske (1)'!E135,0)</f>
        <v>0</v>
      </c>
      <c r="F116" s="212">
        <f>IF(F$7&gt;0,'Eingabemaske (1)'!F135,0)</f>
        <v>0</v>
      </c>
      <c r="G116" s="212">
        <f>IF(G$7&gt;0,'Eingabemaske (1)'!G135,0)</f>
        <v>0</v>
      </c>
      <c r="H116" s="212">
        <f>IF(H$7&gt;0,'Eingabemaske (1)'!H135,0)</f>
        <v>0</v>
      </c>
      <c r="I116" s="212">
        <f>IF(I$7&gt;0,'Eingabemaske (1)'!I135,0)</f>
        <v>0</v>
      </c>
      <c r="J116" s="212">
        <f>IF(J$7&gt;0,'Eingabemaske (1)'!J135,0)</f>
        <v>0</v>
      </c>
      <c r="K116" s="212">
        <f>IF(K$7&gt;0,'Eingabemaske (1)'!K135,0)</f>
        <v>0</v>
      </c>
      <c r="L116" s="212">
        <f>IF(L$7&gt;0,'Eingabemaske (1)'!L135,0)</f>
        <v>0</v>
      </c>
      <c r="M116" s="212">
        <f>IF(M$7&gt;0,'Eingabemaske (1)'!M135,0)</f>
        <v>0</v>
      </c>
      <c r="N116" s="82">
        <f>'Eingabemaske (1)'!N135</f>
        <v>0</v>
      </c>
    </row>
    <row r="117" spans="1:14" s="93" customFormat="1" x14ac:dyDescent="0.2">
      <c r="A117" s="93" t="str">
        <f>'Eingabemaske (1)'!A136</f>
        <v>Ungedeckte Behandlungskosten (VVG)</v>
      </c>
      <c r="B117" s="134"/>
      <c r="C117" s="134"/>
      <c r="D117" s="128">
        <f>IF(D$7&gt;0,'Eingabemaske (1)'!D136,0)</f>
        <v>0</v>
      </c>
      <c r="E117" s="128">
        <f>IF(E$7&gt;0,'Eingabemaske (1)'!E136,0)</f>
        <v>0</v>
      </c>
      <c r="F117" s="128">
        <f>IF(F$7&gt;0,'Eingabemaske (1)'!F136,0)</f>
        <v>0</v>
      </c>
      <c r="G117" s="128">
        <f>IF(G$7&gt;0,'Eingabemaske (1)'!G136,0)</f>
        <v>0</v>
      </c>
      <c r="H117" s="128">
        <f>IF(H$7&gt;0,'Eingabemaske (1)'!H136,0)</f>
        <v>0</v>
      </c>
      <c r="I117" s="128">
        <f>IF(I$7&gt;0,'Eingabemaske (1)'!I136,0)</f>
        <v>0</v>
      </c>
      <c r="J117" s="128">
        <f>IF(J$7&gt;0,'Eingabemaske (1)'!J136,0)</f>
        <v>0</v>
      </c>
      <c r="K117" s="128">
        <f>IF(K$7&gt;0,'Eingabemaske (1)'!K136,0)</f>
        <v>0</v>
      </c>
      <c r="L117" s="128">
        <f>IF(L$7&gt;0,'Eingabemaske (1)'!L136,0)</f>
        <v>0</v>
      </c>
      <c r="M117" s="128">
        <f>IF(M$7&gt;0,'Eingabemaske (1)'!M136,0)</f>
        <v>0</v>
      </c>
      <c r="N117" s="82">
        <f>'Eingabemaske (1)'!N136</f>
        <v>0</v>
      </c>
    </row>
    <row r="118" spans="1:14" s="93" customFormat="1" x14ac:dyDescent="0.2">
      <c r="A118" s="93" t="str">
        <f>'Eingabemaske (1)'!A137</f>
        <v>Freizeitaktivitäten und Hobbies</v>
      </c>
      <c r="B118" s="134"/>
      <c r="C118" s="134"/>
      <c r="D118" s="128">
        <f>IF(D$7&gt;0,'Eingabemaske (1)'!D137,0)</f>
        <v>0</v>
      </c>
      <c r="E118" s="128">
        <f>IF(E$7&gt;0,'Eingabemaske (1)'!E137,0)</f>
        <v>0</v>
      </c>
      <c r="F118" s="128">
        <f>IF(F$7&gt;0,'Eingabemaske (1)'!F137,0)</f>
        <v>0</v>
      </c>
      <c r="G118" s="128">
        <f>IF(G$7&gt;0,'Eingabemaske (1)'!G137,0)</f>
        <v>0</v>
      </c>
      <c r="H118" s="128">
        <f>IF(H$7&gt;0,'Eingabemaske (1)'!H137,0)</f>
        <v>0</v>
      </c>
      <c r="I118" s="128">
        <f>IF(I$7&gt;0,'Eingabemaske (1)'!I137,0)</f>
        <v>0</v>
      </c>
      <c r="J118" s="128">
        <f>IF(J$7&gt;0,'Eingabemaske (1)'!J137,0)</f>
        <v>0</v>
      </c>
      <c r="K118" s="128">
        <f>IF(K$7&gt;0,'Eingabemaske (1)'!K137,0)</f>
        <v>0</v>
      </c>
      <c r="L118" s="128">
        <f>IF(L$7&gt;0,'Eingabemaske (1)'!L137,0)</f>
        <v>0</v>
      </c>
      <c r="M118" s="128">
        <f>IF(M$7&gt;0,'Eingabemaske (1)'!M137,0)</f>
        <v>0</v>
      </c>
      <c r="N118" s="82">
        <f>'Eingabemaske (1)'!N137</f>
        <v>0</v>
      </c>
    </row>
    <row r="119" spans="1:14" s="93" customFormat="1" x14ac:dyDescent="0.2">
      <c r="A119" s="93" t="str">
        <f>'Eingabemaske (1)'!A138</f>
        <v>Ferien</v>
      </c>
      <c r="B119" s="134"/>
      <c r="C119" s="134"/>
      <c r="D119" s="128">
        <f>IF(D$7&gt;0,'Eingabemaske (1)'!D138,0)</f>
        <v>0</v>
      </c>
      <c r="E119" s="128">
        <f>IF(E$7&gt;0,'Eingabemaske (1)'!E138,0)</f>
        <v>0</v>
      </c>
      <c r="F119" s="128">
        <f>IF(F$7&gt;0,'Eingabemaske (1)'!F138,0)</f>
        <v>0</v>
      </c>
      <c r="G119" s="128">
        <f>IF(G$7&gt;0,'Eingabemaske (1)'!G138,0)</f>
        <v>0</v>
      </c>
      <c r="H119" s="128">
        <f>IF(H$7&gt;0,'Eingabemaske (1)'!H138,0)</f>
        <v>0</v>
      </c>
      <c r="I119" s="128">
        <f>IF(I$7&gt;0,'Eingabemaske (1)'!I138,0)</f>
        <v>0</v>
      </c>
      <c r="J119" s="128">
        <f>IF(J$7&gt;0,'Eingabemaske (1)'!J138,0)</f>
        <v>0</v>
      </c>
      <c r="K119" s="128">
        <f>IF(K$7&gt;0,'Eingabemaske (1)'!K138,0)</f>
        <v>0</v>
      </c>
      <c r="L119" s="128">
        <f>IF(L$7&gt;0,'Eingabemaske (1)'!L138,0)</f>
        <v>0</v>
      </c>
      <c r="M119" s="128">
        <f>IF(M$7&gt;0,'Eingabemaske (1)'!M138,0)</f>
        <v>0</v>
      </c>
      <c r="N119" s="82">
        <f>'Eingabemaske (1)'!N138</f>
        <v>0</v>
      </c>
    </row>
    <row r="120" spans="1:14" s="93" customFormat="1" x14ac:dyDescent="0.2">
      <c r="A120" s="93" t="str">
        <f>'Eingabemaske (1)'!A139</f>
        <v>Diverses</v>
      </c>
      <c r="B120" s="134"/>
      <c r="C120" s="134"/>
      <c r="D120" s="211">
        <f>IF(D$7&gt;0,'Eingabemaske (1)'!D139,0)</f>
        <v>0</v>
      </c>
      <c r="E120" s="211">
        <f>IF(E$7&gt;0,'Eingabemaske (1)'!E139,0)</f>
        <v>0</v>
      </c>
      <c r="F120" s="211">
        <f>IF(F$7&gt;0,'Eingabemaske (1)'!F139,0)</f>
        <v>0</v>
      </c>
      <c r="G120" s="211">
        <f>IF(G$7&gt;0,'Eingabemaske (1)'!G139,0)</f>
        <v>0</v>
      </c>
      <c r="H120" s="211">
        <f>IF(H$7&gt;0,'Eingabemaske (1)'!H139,0)</f>
        <v>0</v>
      </c>
      <c r="I120" s="211">
        <f>IF(I$7&gt;0,'Eingabemaske (1)'!I139,0)</f>
        <v>0</v>
      </c>
      <c r="J120" s="211">
        <f>IF(J$7&gt;0,'Eingabemaske (1)'!J139,0)</f>
        <v>0</v>
      </c>
      <c r="K120" s="211">
        <f>IF(K$7&gt;0,'Eingabemaske (1)'!K139,0)</f>
        <v>0</v>
      </c>
      <c r="L120" s="211">
        <f>IF(L$7&gt;0,'Eingabemaske (1)'!L139,0)</f>
        <v>0</v>
      </c>
      <c r="M120" s="211">
        <f>IF(M$7&gt;0,'Eingabemaske (1)'!M139,0)</f>
        <v>0</v>
      </c>
      <c r="N120" s="82">
        <f>'Eingabemaske (1)'!N139</f>
        <v>0</v>
      </c>
    </row>
    <row r="121" spans="1:14" s="93" customFormat="1" x14ac:dyDescent="0.2">
      <c r="A121" s="93" t="s">
        <v>131</v>
      </c>
      <c r="B121" s="134"/>
      <c r="C121" s="134"/>
      <c r="D121" s="215">
        <f>IF(D$7&gt;0,'Eingabemaske (1)'!D140,0)</f>
        <v>0</v>
      </c>
      <c r="E121" s="215">
        <f>IF(E$7&gt;0,'Eingabemaske (1)'!E140,0)</f>
        <v>0</v>
      </c>
      <c r="F121" s="215">
        <f>IF(F$7&gt;0,'Eingabemaske (1)'!F140,0)</f>
        <v>0</v>
      </c>
      <c r="G121" s="215">
        <f>IF(G$7&gt;0,'Eingabemaske (1)'!G140,0)</f>
        <v>0</v>
      </c>
      <c r="H121" s="215">
        <f>IF(H$7&gt;0,'Eingabemaske (1)'!H140,0)</f>
        <v>0</v>
      </c>
      <c r="I121" s="215">
        <f>IF(I$7&gt;0,'Eingabemaske (1)'!I140,0)</f>
        <v>0</v>
      </c>
      <c r="J121" s="215">
        <f>IF(J$7&gt;0,'Eingabemaske (1)'!J140,0)</f>
        <v>0</v>
      </c>
      <c r="K121" s="215">
        <f>IF(K$7&gt;0,'Eingabemaske (1)'!K140,0)</f>
        <v>0</v>
      </c>
      <c r="L121" s="215">
        <f>IF(L$7&gt;0,'Eingabemaske (1)'!L140,0)</f>
        <v>0</v>
      </c>
      <c r="M121" s="215">
        <f>IF(M$7&gt;0,'Eingabemaske (1)'!M140,0)</f>
        <v>0</v>
      </c>
      <c r="N121" s="82">
        <f>'Eingabemaske (1)'!N140</f>
        <v>0</v>
      </c>
    </row>
    <row r="122" spans="1:14" s="93" customFormat="1" x14ac:dyDescent="0.2">
      <c r="A122" s="93" t="s">
        <v>137</v>
      </c>
      <c r="B122" s="134"/>
      <c r="C122" s="134"/>
      <c r="D122" s="128">
        <f>IF(D$7&gt;0,'Eingabemaske (1)'!D141,0)</f>
        <v>0</v>
      </c>
      <c r="E122" s="128">
        <f>IF(E$7&gt;0,'Eingabemaske (1)'!E141,0)</f>
        <v>0</v>
      </c>
      <c r="F122" s="128">
        <f>IF(F$7&gt;0,'Eingabemaske (1)'!F141,0)</f>
        <v>0</v>
      </c>
      <c r="G122" s="128">
        <f>IF(G$7&gt;0,'Eingabemaske (1)'!G141,0)</f>
        <v>0</v>
      </c>
      <c r="H122" s="128">
        <f>IF(H$7&gt;0,'Eingabemaske (1)'!H141,0)</f>
        <v>0</v>
      </c>
      <c r="I122" s="128">
        <f>IF(I$7&gt;0,'Eingabemaske (1)'!I141,0)</f>
        <v>0</v>
      </c>
      <c r="J122" s="128">
        <f>IF(J$7&gt;0,'Eingabemaske (1)'!J141,0)</f>
        <v>0</v>
      </c>
      <c r="K122" s="128">
        <f>IF(K$7&gt;0,'Eingabemaske (1)'!K141,0)</f>
        <v>0</v>
      </c>
      <c r="L122" s="128">
        <f>IF(L$7&gt;0,'Eingabemaske (1)'!L141,0)</f>
        <v>0</v>
      </c>
      <c r="M122" s="128">
        <f>IF(M$7&gt;0,'Eingabemaske (1)'!M141,0)</f>
        <v>0</v>
      </c>
      <c r="N122" s="82">
        <f>'Eingabemaske (1)'!N141</f>
        <v>0</v>
      </c>
    </row>
    <row r="123" spans="1:14" s="93" customFormat="1" x14ac:dyDescent="0.2">
      <c r="B123" s="134"/>
      <c r="C123" s="134"/>
      <c r="D123" s="18">
        <f t="shared" ref="D123:M123" si="22">IF(D$7&gt;0,IF(D$38&gt;=ABS(D$121),0,ABS(D$121)-D$38),0)</f>
        <v>0</v>
      </c>
      <c r="E123" s="18">
        <f t="shared" si="22"/>
        <v>0</v>
      </c>
      <c r="F123" s="18">
        <f t="shared" si="22"/>
        <v>0</v>
      </c>
      <c r="G123" s="18">
        <f t="shared" si="22"/>
        <v>0</v>
      </c>
      <c r="H123" s="18">
        <f t="shared" si="22"/>
        <v>0</v>
      </c>
      <c r="I123" s="18">
        <f t="shared" si="22"/>
        <v>0</v>
      </c>
      <c r="J123" s="18">
        <f t="shared" si="22"/>
        <v>0</v>
      </c>
      <c r="K123" s="18">
        <f t="shared" si="22"/>
        <v>0</v>
      </c>
      <c r="L123" s="18">
        <f t="shared" si="22"/>
        <v>0</v>
      </c>
      <c r="M123" s="18">
        <f t="shared" si="22"/>
        <v>0</v>
      </c>
      <c r="N123" s="94"/>
    </row>
    <row r="124" spans="1:14" s="93" customFormat="1" ht="15" x14ac:dyDescent="0.25">
      <c r="A124" s="132" t="s">
        <v>8</v>
      </c>
      <c r="B124" s="129"/>
      <c r="C124" s="129"/>
      <c r="D124" s="129">
        <f>IF(SUM(D108:D122)&gt;0,SUM(D108:D122),0)</f>
        <v>0</v>
      </c>
      <c r="E124" s="129">
        <f t="shared" ref="E124:M124" si="23">IF(SUM(E108:E122)&gt;0,SUM(E108:E122),0)</f>
        <v>0</v>
      </c>
      <c r="F124" s="129">
        <f t="shared" si="23"/>
        <v>0</v>
      </c>
      <c r="G124" s="129">
        <f t="shared" si="23"/>
        <v>0</v>
      </c>
      <c r="H124" s="129">
        <f t="shared" si="23"/>
        <v>0</v>
      </c>
      <c r="I124" s="129">
        <f t="shared" si="23"/>
        <v>0</v>
      </c>
      <c r="J124" s="129">
        <f t="shared" si="23"/>
        <v>0</v>
      </c>
      <c r="K124" s="129">
        <f t="shared" si="23"/>
        <v>0</v>
      </c>
      <c r="L124" s="129">
        <f t="shared" si="23"/>
        <v>0</v>
      </c>
      <c r="M124" s="129">
        <f t="shared" si="23"/>
        <v>0</v>
      </c>
      <c r="N124" s="94"/>
    </row>
    <row r="125" spans="1:14" s="93" customFormat="1" x14ac:dyDescent="0.2"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94"/>
    </row>
    <row r="126" spans="1:14" s="93" customFormat="1" x14ac:dyDescent="0.2">
      <c r="A126" s="135" t="str">
        <f>CONCATENATE("Von ",$B$6," zu verwaltender Überschussanteil (in %)")</f>
        <v>Von Elternteil 1 zu verwaltender Überschussanteil (in %)</v>
      </c>
      <c r="B126" s="134"/>
      <c r="C126" s="134"/>
      <c r="D126" s="92">
        <f>IF(D$7&gt;0,'Eingabemaske (1)'!D145,0)</f>
        <v>0</v>
      </c>
      <c r="E126" s="92">
        <f>IF(E$7&gt;0,'Eingabemaske (1)'!E145,0)</f>
        <v>0</v>
      </c>
      <c r="F126" s="92">
        <f>IF(F$7&gt;0,'Eingabemaske (1)'!F145,0)</f>
        <v>0</v>
      </c>
      <c r="G126" s="92">
        <f>IF(G$7&gt;0,'Eingabemaske (1)'!G145,0)</f>
        <v>0</v>
      </c>
      <c r="H126" s="92">
        <f>IF(H$7&gt;0,'Eingabemaske (1)'!H145,0)</f>
        <v>0</v>
      </c>
      <c r="I126" s="92">
        <f>IF(I$7&gt;0,'Eingabemaske (1)'!I145,0)</f>
        <v>0</v>
      </c>
      <c r="J126" s="92">
        <f>IF(J$7&gt;0,'Eingabemaske (1)'!J145,0)</f>
        <v>0</v>
      </c>
      <c r="K126" s="92">
        <f>IF(K$7&gt;0,'Eingabemaske (1)'!K145,0)</f>
        <v>0</v>
      </c>
      <c r="L126" s="92">
        <f>IF(L$7&gt;0,'Eingabemaske (1)'!L145,0)</f>
        <v>0</v>
      </c>
      <c r="M126" s="92">
        <f>IF(M$7&gt;0,'Eingabemaske (1)'!M145,0)</f>
        <v>0</v>
      </c>
      <c r="N126" s="82">
        <f>'Eingabemaske (1)'!N145</f>
        <v>0</v>
      </c>
    </row>
    <row r="127" spans="1:14" s="93" customFormat="1" x14ac:dyDescent="0.2">
      <c r="A127" s="135" t="str">
        <f>CONCATENATE("Von ",$C$6," zu verwaltender Überschussanteil (in %)")</f>
        <v>Von Elternteil 2 zu verwaltender Überschussanteil (in %)</v>
      </c>
      <c r="B127" s="134"/>
      <c r="C127" s="134"/>
      <c r="D127" s="92">
        <f>IF(D$7&gt;0,'Eingabemaske (1)'!D146,0)</f>
        <v>0</v>
      </c>
      <c r="E127" s="92">
        <f>IF(E$7&gt;0,'Eingabemaske (1)'!E146,0)</f>
        <v>0</v>
      </c>
      <c r="F127" s="92">
        <f>IF(F$7&gt;0,'Eingabemaske (1)'!F146,0)</f>
        <v>0</v>
      </c>
      <c r="G127" s="92">
        <f>IF(G$7&gt;0,'Eingabemaske (1)'!G146,0)</f>
        <v>0</v>
      </c>
      <c r="H127" s="92">
        <f>IF(H$7&gt;0,'Eingabemaske (1)'!H146,0)</f>
        <v>0</v>
      </c>
      <c r="I127" s="92">
        <f>IF(I$7&gt;0,'Eingabemaske (1)'!I146,0)</f>
        <v>0</v>
      </c>
      <c r="J127" s="92">
        <f>IF(J$7&gt;0,'Eingabemaske (1)'!J146,0)</f>
        <v>0</v>
      </c>
      <c r="K127" s="92">
        <f>IF(K$7&gt;0,'Eingabemaske (1)'!K146,0)</f>
        <v>0</v>
      </c>
      <c r="L127" s="92">
        <f>IF(L$7&gt;0,'Eingabemaske (1)'!L146,0)</f>
        <v>0</v>
      </c>
      <c r="M127" s="92">
        <f>IF(M$7&gt;0,'Eingabemaske (1)'!M146,0)</f>
        <v>0</v>
      </c>
      <c r="N127" s="82">
        <f>'Eingabemaske (1)'!N146</f>
        <v>0</v>
      </c>
    </row>
    <row r="128" spans="1:14" s="93" customFormat="1" x14ac:dyDescent="0.2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94"/>
    </row>
    <row r="129" spans="1:14" s="134" customFormat="1" ht="15" x14ac:dyDescent="0.25">
      <c r="A129" s="75" t="s">
        <v>19</v>
      </c>
      <c r="N129" s="136"/>
    </row>
    <row r="130" spans="1:14" s="134" customFormat="1" x14ac:dyDescent="0.2">
      <c r="A130" s="15" t="s">
        <v>134</v>
      </c>
      <c r="B130" s="251">
        <f>'Eingabemaske (1)'!$B$149</f>
        <v>21150</v>
      </c>
      <c r="C130" s="251"/>
      <c r="D130" s="133"/>
      <c r="E130" s="133"/>
      <c r="N130" s="82">
        <f>'Eingabemaske (1)'!N149</f>
        <v>0</v>
      </c>
    </row>
    <row r="131" spans="1:14" s="134" customFormat="1" x14ac:dyDescent="0.2">
      <c r="A131" s="15" t="s">
        <v>135</v>
      </c>
      <c r="B131" s="251">
        <f>'Eingabemaske (1)'!$B$150</f>
        <v>24675</v>
      </c>
      <c r="C131" s="251"/>
      <c r="D131" s="133"/>
      <c r="E131" s="133"/>
      <c r="N131" s="82">
        <f>'Eingabemaske (1)'!N150</f>
        <v>0</v>
      </c>
    </row>
    <row r="132" spans="1:14" s="134" customFormat="1" x14ac:dyDescent="0.2">
      <c r="A132" s="15" t="s">
        <v>136</v>
      </c>
      <c r="B132" s="251">
        <f>'Eingabemaske (1)'!$B$151</f>
        <v>3525</v>
      </c>
      <c r="C132" s="251"/>
      <c r="D132" s="133"/>
      <c r="E132" s="133"/>
      <c r="N132" s="82">
        <f>'Eingabemaske (1)'!N151</f>
        <v>0</v>
      </c>
    </row>
    <row r="133" spans="1:14" s="134" customFormat="1" x14ac:dyDescent="0.2">
      <c r="A133" s="15" t="s">
        <v>17</v>
      </c>
      <c r="B133" s="133">
        <f>IF(B$13="Ja",(B$70+B$85)/0.87,0)</f>
        <v>0</v>
      </c>
      <c r="C133" s="133">
        <f>IF(C$13="Ja",(C$70+C$85)/0.87,0)</f>
        <v>0</v>
      </c>
      <c r="E133" s="137"/>
      <c r="N133" s="136"/>
    </row>
    <row r="134" spans="1:14" s="134" customFormat="1" x14ac:dyDescent="0.2">
      <c r="A134" s="134" t="s">
        <v>20</v>
      </c>
      <c r="B134" s="137">
        <f>B133*12</f>
        <v>0</v>
      </c>
      <c r="C134" s="137">
        <f>C133*12</f>
        <v>0</v>
      </c>
      <c r="E134" s="133"/>
      <c r="N134" s="136"/>
    </row>
    <row r="135" spans="1:14" s="134" customFormat="1" x14ac:dyDescent="0.2">
      <c r="A135" s="134" t="s">
        <v>21</v>
      </c>
      <c r="B135" s="133">
        <f>IF(B134&gt;$B$130,IF(B134-$B$131&gt;$B$132,B134-$B$131,$B$132),0)</f>
        <v>0</v>
      </c>
      <c r="C135" s="133">
        <f>IF(C134&gt;$B$130,IF(C134-$B$131&gt;$B$132,C134-$B$131,$B$132),0)</f>
        <v>0</v>
      </c>
      <c r="D135" s="133"/>
      <c r="N135" s="136"/>
    </row>
    <row r="136" spans="1:14" s="134" customFormat="1" x14ac:dyDescent="0.2">
      <c r="A136" s="134" t="s">
        <v>22</v>
      </c>
      <c r="B136" s="133">
        <f>0.1*B134</f>
        <v>0</v>
      </c>
      <c r="C136" s="133">
        <f>0.1*C134</f>
        <v>0</v>
      </c>
      <c r="D136" s="133"/>
      <c r="N136" s="136"/>
    </row>
    <row r="137" spans="1:14" s="134" customFormat="1" x14ac:dyDescent="0.2">
      <c r="A137" s="134" t="s">
        <v>23</v>
      </c>
      <c r="B137" s="133">
        <f>0.16*B135</f>
        <v>0</v>
      </c>
      <c r="C137" s="133">
        <f>0.16*C135</f>
        <v>0</v>
      </c>
      <c r="D137" s="133"/>
      <c r="N137" s="136"/>
    </row>
    <row r="138" spans="1:14" s="134" customFormat="1" x14ac:dyDescent="0.2">
      <c r="A138" s="134" t="s">
        <v>28</v>
      </c>
      <c r="B138" s="133">
        <f>B136+B137</f>
        <v>0</v>
      </c>
      <c r="C138" s="133">
        <f>C136+C137</f>
        <v>0</v>
      </c>
      <c r="D138" s="133"/>
      <c r="E138" s="133"/>
      <c r="N138" s="136"/>
    </row>
    <row r="139" spans="1:14" s="134" customFormat="1" x14ac:dyDescent="0.2">
      <c r="A139" s="15" t="s">
        <v>15</v>
      </c>
      <c r="B139" s="133">
        <f>IF(B$13="Ja",B$35+B$36+B$40,0)</f>
        <v>0</v>
      </c>
      <c r="C139" s="133">
        <f>IF(C$13="Ja",C$35+C$36+C$40,0)</f>
        <v>0</v>
      </c>
      <c r="D139" s="133"/>
      <c r="E139" s="133"/>
      <c r="N139" s="136"/>
    </row>
    <row r="140" spans="1:14" s="134" customFormat="1" x14ac:dyDescent="0.2">
      <c r="A140" s="15" t="s">
        <v>18</v>
      </c>
      <c r="B140" s="133">
        <f>B139/0.87</f>
        <v>0</v>
      </c>
      <c r="C140" s="133">
        <f>C139/0.87</f>
        <v>0</v>
      </c>
      <c r="D140" s="133"/>
      <c r="E140" s="133"/>
      <c r="N140" s="136"/>
    </row>
    <row r="141" spans="1:14" s="134" customFormat="1" x14ac:dyDescent="0.2">
      <c r="A141" s="15" t="s">
        <v>24</v>
      </c>
      <c r="B141" s="133">
        <f>B140*12</f>
        <v>0</v>
      </c>
      <c r="C141" s="133">
        <f>C140*12</f>
        <v>0</v>
      </c>
      <c r="E141" s="133"/>
      <c r="N141" s="136"/>
    </row>
    <row r="142" spans="1:14" s="134" customFormat="1" x14ac:dyDescent="0.2">
      <c r="A142" s="15" t="s">
        <v>25</v>
      </c>
      <c r="B142" s="133">
        <f>IF(B141&gt;$B$130,IF(B141-$B$131&gt;$B$132,B141-$B$131,$B$132),0)</f>
        <v>0</v>
      </c>
      <c r="C142" s="133">
        <f>IF(C141&gt;$B$130,IF(C141-$B$131&gt;$B$132,C141-$B$131,$B$132),0)</f>
        <v>0</v>
      </c>
      <c r="E142" s="133"/>
      <c r="N142" s="136"/>
    </row>
    <row r="143" spans="1:14" s="134" customFormat="1" x14ac:dyDescent="0.2">
      <c r="A143" s="15" t="s">
        <v>26</v>
      </c>
      <c r="B143" s="133">
        <f>0.1*B141</f>
        <v>0</v>
      </c>
      <c r="C143" s="133">
        <f>0.1*C141</f>
        <v>0</v>
      </c>
      <c r="E143" s="133"/>
      <c r="N143" s="136"/>
    </row>
    <row r="144" spans="1:14" s="134" customFormat="1" x14ac:dyDescent="0.2">
      <c r="A144" s="15" t="s">
        <v>27</v>
      </c>
      <c r="B144" s="133">
        <f>0.16*B142</f>
        <v>0</v>
      </c>
      <c r="C144" s="133">
        <f>0.16*C142</f>
        <v>0</v>
      </c>
      <c r="D144" s="133"/>
      <c r="N144" s="136"/>
    </row>
    <row r="145" spans="1:14" s="134" customFormat="1" x14ac:dyDescent="0.2">
      <c r="A145" s="15" t="s">
        <v>29</v>
      </c>
      <c r="B145" s="133">
        <f>SUM(B143:B144)</f>
        <v>0</v>
      </c>
      <c r="C145" s="133">
        <f>SUM(C143:C144)</f>
        <v>0</v>
      </c>
      <c r="D145" s="133"/>
      <c r="N145" s="136"/>
    </row>
    <row r="146" spans="1:14" s="134" customFormat="1" x14ac:dyDescent="0.2">
      <c r="A146" s="15" t="s">
        <v>30</v>
      </c>
      <c r="B146" s="133">
        <f>IF(B145&lt;B138,B138-B145,0)</f>
        <v>0</v>
      </c>
      <c r="C146" s="133">
        <f>IF(C145&lt;C138,C138-C145,0)</f>
        <v>0</v>
      </c>
      <c r="D146" s="133"/>
      <c r="N146" s="136"/>
    </row>
    <row r="147" spans="1:14" s="134" customFormat="1" x14ac:dyDescent="0.2">
      <c r="A147" s="15"/>
      <c r="B147" s="133"/>
      <c r="C147" s="133"/>
      <c r="D147" s="133"/>
      <c r="E147" s="133"/>
      <c r="N147" s="136"/>
    </row>
    <row r="148" spans="1:14" s="138" customFormat="1" ht="15" x14ac:dyDescent="0.25">
      <c r="A148" s="132" t="s">
        <v>16</v>
      </c>
      <c r="B148" s="129">
        <f>B146/12</f>
        <v>0</v>
      </c>
      <c r="C148" s="129">
        <f>C146/12</f>
        <v>0</v>
      </c>
      <c r="N148" s="139"/>
    </row>
    <row r="149" spans="1:14" s="134" customFormat="1" x14ac:dyDescent="0.2">
      <c r="A149" s="93"/>
      <c r="N149" s="136"/>
    </row>
    <row r="150" spans="1:14" s="133" customFormat="1" ht="15" x14ac:dyDescent="0.25">
      <c r="A150" s="75" t="s">
        <v>49</v>
      </c>
      <c r="N150" s="140"/>
    </row>
    <row r="151" spans="1:14" s="134" customFormat="1" ht="15" x14ac:dyDescent="0.25">
      <c r="A151" s="141" t="s">
        <v>73</v>
      </c>
      <c r="N151" s="136"/>
    </row>
    <row r="152" spans="1:14" s="134" customFormat="1" x14ac:dyDescent="0.2">
      <c r="A152" s="46" t="s">
        <v>48</v>
      </c>
      <c r="B152" s="142">
        <f>B$47</f>
        <v>0</v>
      </c>
      <c r="C152" s="142">
        <f t="shared" ref="C152:M152" si="24">C$47</f>
        <v>0</v>
      </c>
      <c r="D152" s="142">
        <f t="shared" si="24"/>
        <v>0</v>
      </c>
      <c r="E152" s="142">
        <f t="shared" si="24"/>
        <v>0</v>
      </c>
      <c r="F152" s="142">
        <f t="shared" si="24"/>
        <v>0</v>
      </c>
      <c r="G152" s="142">
        <f t="shared" si="24"/>
        <v>0</v>
      </c>
      <c r="H152" s="142">
        <f t="shared" si="24"/>
        <v>0</v>
      </c>
      <c r="I152" s="142">
        <f t="shared" si="24"/>
        <v>0</v>
      </c>
      <c r="J152" s="142">
        <f t="shared" si="24"/>
        <v>0</v>
      </c>
      <c r="K152" s="142">
        <f t="shared" si="24"/>
        <v>0</v>
      </c>
      <c r="L152" s="142">
        <f t="shared" si="24"/>
        <v>0</v>
      </c>
      <c r="M152" s="142">
        <f t="shared" si="24"/>
        <v>0</v>
      </c>
      <c r="N152" s="136"/>
    </row>
    <row r="153" spans="1:14" s="134" customFormat="1" x14ac:dyDescent="0.2">
      <c r="A153" s="46" t="s">
        <v>47</v>
      </c>
      <c r="B153" s="142">
        <f>-B$70</f>
        <v>0</v>
      </c>
      <c r="C153" s="142">
        <f t="shared" ref="C153:M153" si="25">-C$70</f>
        <v>0</v>
      </c>
      <c r="D153" s="142">
        <f t="shared" si="25"/>
        <v>0</v>
      </c>
      <c r="E153" s="142">
        <f t="shared" si="25"/>
        <v>0</v>
      </c>
      <c r="F153" s="142">
        <f t="shared" si="25"/>
        <v>0</v>
      </c>
      <c r="G153" s="142">
        <f t="shared" si="25"/>
        <v>0</v>
      </c>
      <c r="H153" s="142">
        <f t="shared" si="25"/>
        <v>0</v>
      </c>
      <c r="I153" s="142">
        <f t="shared" si="25"/>
        <v>0</v>
      </c>
      <c r="J153" s="142">
        <f t="shared" si="25"/>
        <v>0</v>
      </c>
      <c r="K153" s="142">
        <f t="shared" si="25"/>
        <v>0</v>
      </c>
      <c r="L153" s="142">
        <f t="shared" si="25"/>
        <v>0</v>
      </c>
      <c r="M153" s="142">
        <f t="shared" si="25"/>
        <v>0</v>
      </c>
      <c r="N153" s="136"/>
    </row>
    <row r="154" spans="1:14" s="134" customFormat="1" x14ac:dyDescent="0.2">
      <c r="A154" s="46"/>
      <c r="B154" s="142"/>
      <c r="C154" s="142"/>
      <c r="N154" s="136"/>
    </row>
    <row r="155" spans="1:14" x14ac:dyDescent="0.2">
      <c r="A155" s="143" t="s">
        <v>83</v>
      </c>
      <c r="B155" s="144">
        <f>SUM(B$152:B$153)</f>
        <v>0</v>
      </c>
      <c r="C155" s="144">
        <f t="shared" ref="C155:M155" si="26">SUM(C$152:C$153)</f>
        <v>0</v>
      </c>
      <c r="D155" s="144">
        <f t="shared" si="26"/>
        <v>0</v>
      </c>
      <c r="E155" s="144">
        <f t="shared" si="26"/>
        <v>0</v>
      </c>
      <c r="F155" s="144">
        <f t="shared" si="26"/>
        <v>0</v>
      </c>
      <c r="G155" s="144">
        <f t="shared" si="26"/>
        <v>0</v>
      </c>
      <c r="H155" s="144">
        <f t="shared" si="26"/>
        <v>0</v>
      </c>
      <c r="I155" s="144">
        <f t="shared" si="26"/>
        <v>0</v>
      </c>
      <c r="J155" s="144">
        <f t="shared" si="26"/>
        <v>0</v>
      </c>
      <c r="K155" s="144">
        <f t="shared" si="26"/>
        <v>0</v>
      </c>
      <c r="L155" s="144">
        <f t="shared" si="26"/>
        <v>0</v>
      </c>
      <c r="M155" s="144">
        <f t="shared" si="26"/>
        <v>0</v>
      </c>
    </row>
    <row r="156" spans="1:14" ht="14.25" customHeight="1" x14ac:dyDescent="0.2">
      <c r="A156" s="46"/>
      <c r="B156" s="145"/>
      <c r="C156" s="145"/>
      <c r="D156" s="146">
        <f t="shared" ref="D156:M156" si="27">IF(D$9&lt;18,IF(D$155&gt;0,IF(D$155&gt;=D$41,D$41,D$155),0),IF(D$9&gt;$F$28,0,IF(MAX($D$20:$M$20)&lt;$F$29,0,IF(D$155&gt;0,IF(D$155&gt;=D$41,D$41,D$155),0))))</f>
        <v>0</v>
      </c>
      <c r="E156" s="146">
        <f t="shared" si="27"/>
        <v>0</v>
      </c>
      <c r="F156" s="146">
        <f t="shared" si="27"/>
        <v>0</v>
      </c>
      <c r="G156" s="146">
        <f t="shared" si="27"/>
        <v>0</v>
      </c>
      <c r="H156" s="146">
        <f t="shared" si="27"/>
        <v>0</v>
      </c>
      <c r="I156" s="146">
        <f t="shared" si="27"/>
        <v>0</v>
      </c>
      <c r="J156" s="146">
        <f t="shared" si="27"/>
        <v>0</v>
      </c>
      <c r="K156" s="146">
        <f t="shared" si="27"/>
        <v>0</v>
      </c>
      <c r="L156" s="146">
        <f t="shared" si="27"/>
        <v>0</v>
      </c>
      <c r="M156" s="146">
        <f t="shared" si="27"/>
        <v>0</v>
      </c>
    </row>
    <row r="157" spans="1:14" s="93" customFormat="1" x14ac:dyDescent="0.2">
      <c r="A157" s="46" t="s">
        <v>138</v>
      </c>
      <c r="B157" s="147"/>
      <c r="C157" s="147"/>
      <c r="D157" s="142">
        <f t="shared" ref="D157:M157" si="28">IF(D$155&gt;0,-(D$155-D$156),0)</f>
        <v>0</v>
      </c>
      <c r="E157" s="142">
        <f t="shared" si="28"/>
        <v>0</v>
      </c>
      <c r="F157" s="142">
        <f t="shared" si="28"/>
        <v>0</v>
      </c>
      <c r="G157" s="142">
        <f t="shared" si="28"/>
        <v>0</v>
      </c>
      <c r="H157" s="142">
        <f t="shared" si="28"/>
        <v>0</v>
      </c>
      <c r="I157" s="142">
        <f t="shared" si="28"/>
        <v>0</v>
      </c>
      <c r="J157" s="142">
        <f t="shared" si="28"/>
        <v>0</v>
      </c>
      <c r="K157" s="142">
        <f t="shared" si="28"/>
        <v>0</v>
      </c>
      <c r="L157" s="142">
        <f t="shared" si="28"/>
        <v>0</v>
      </c>
      <c r="M157" s="142">
        <f t="shared" si="28"/>
        <v>0</v>
      </c>
      <c r="N157" s="94"/>
    </row>
    <row r="158" spans="1:14" s="93" customFormat="1" x14ac:dyDescent="0.2">
      <c r="A158" s="46"/>
      <c r="B158" s="142"/>
      <c r="C158" s="142"/>
      <c r="N158" s="94"/>
    </row>
    <row r="159" spans="1:14" x14ac:dyDescent="0.2">
      <c r="A159" s="148" t="s">
        <v>139</v>
      </c>
      <c r="B159" s="144">
        <f>IF(B$155&gt;0,B$155,0)</f>
        <v>0</v>
      </c>
      <c r="C159" s="144">
        <f>IF(C$155&gt;0,C$155,0)</f>
        <v>0</v>
      </c>
      <c r="D159" s="144">
        <f>IF(D$155+D$157&gt;0,D$155+D$157,0)</f>
        <v>0</v>
      </c>
      <c r="E159" s="144">
        <f t="shared" ref="E159:M159" si="29">IF(E$155+E$157&gt;0,E$155+E$157,0)</f>
        <v>0</v>
      </c>
      <c r="F159" s="144">
        <f t="shared" si="29"/>
        <v>0</v>
      </c>
      <c r="G159" s="144">
        <f t="shared" si="29"/>
        <v>0</v>
      </c>
      <c r="H159" s="144">
        <f t="shared" si="29"/>
        <v>0</v>
      </c>
      <c r="I159" s="144">
        <f t="shared" si="29"/>
        <v>0</v>
      </c>
      <c r="J159" s="144">
        <f t="shared" si="29"/>
        <v>0</v>
      </c>
      <c r="K159" s="144">
        <f t="shared" si="29"/>
        <v>0</v>
      </c>
      <c r="L159" s="144">
        <f t="shared" si="29"/>
        <v>0</v>
      </c>
      <c r="M159" s="144">
        <f t="shared" si="29"/>
        <v>0</v>
      </c>
    </row>
    <row r="160" spans="1:14" x14ac:dyDescent="0.2">
      <c r="A160" s="48"/>
      <c r="B160" s="142"/>
      <c r="C160" s="142"/>
      <c r="D160" s="18">
        <f>IF(D$155&lt;0,IF($B$155&lt;=0,0,MIN(ABS(D$155),$B$155-SUM(E$161:$M$161))),0)</f>
        <v>0</v>
      </c>
      <c r="E160" s="18">
        <f>IF(E$155&lt;0,IF($B$155&lt;=0,0,MIN(ABS(E$155),$B$155-SUM($D$161,F$161:$M$161))),0)</f>
        <v>0</v>
      </c>
      <c r="F160" s="18">
        <f>IF(F$155&lt;0,IF($B$155&lt;=0,0,MIN(ABS(F$155),$B$155-SUM($D$161:E$161,G$161:$M$161))),0)</f>
        <v>0</v>
      </c>
      <c r="G160" s="18">
        <f>IF(G$155&lt;0,IF($B$155&lt;=0,0,MIN(ABS(G$155),$B$155-SUM($D$161:F$161,H$161:$M$161))),0)</f>
        <v>0</v>
      </c>
      <c r="H160" s="18">
        <f>IF(H$155&lt;0,IF($B$155&lt;=0,0,MIN(ABS(H$155),$B$155-SUM($D$161:G$161,I$161:$M$161))),0)</f>
        <v>0</v>
      </c>
      <c r="I160" s="18">
        <f>IF(I$155&lt;0,IF($B$155&lt;=0,0,MIN(ABS(I$155),$B$155-SUM($D$161:H$161,J$161:$M$161))),0)</f>
        <v>0</v>
      </c>
      <c r="J160" s="18">
        <f>IF(J$155&lt;0,IF($B$155&lt;=0,0,MIN(ABS(J$155),$B$155-SUM($D$161:I$161,K$161:$M$161))),0)</f>
        <v>0</v>
      </c>
      <c r="K160" s="18">
        <f>IF(K$155&lt;0,IF($B$155&lt;=0,0,MIN(ABS(K$155),$B$155-SUM($D$161:J$161,L$161:$M$161))),0)</f>
        <v>0</v>
      </c>
      <c r="L160" s="18">
        <f>IF(L$155&lt;0,IF($B$155&lt;=0,0,MIN(ABS(L$155),$B$155-SUM($D$161:K$161,$M$161))),0)</f>
        <v>0</v>
      </c>
      <c r="M160" s="18">
        <f>IF(M$155&lt;0,IF($B$155&lt;=0,0,MIN(ABS(M$155),$B$155-SUM($D$161:L$161))),0)</f>
        <v>0</v>
      </c>
    </row>
    <row r="161" spans="1:14" x14ac:dyDescent="0.2">
      <c r="A161" s="48" t="str">
        <f>CONCATENATE("Barunterhalt zulasten von ",B6)</f>
        <v>Barunterhalt zulasten von Elternteil 1</v>
      </c>
      <c r="B161" s="146">
        <f>IF($B$159&gt;0,$B$159-SUM($D$161:$M$161),0)</f>
        <v>0</v>
      </c>
      <c r="C161" s="146">
        <f>IF($C$159&gt;0,$C$159-SUM($D$162:$M$162),0)</f>
        <v>0</v>
      </c>
      <c r="D161" s="220">
        <f>IF(D$7&gt;0,
IF(D$9&lt;18,
'Eingabemaske (1)'!D74,
IF(D$9&gt;$F$28,
0,
IF(MAX($D$20:$M$20)&lt;$F$29,
0,
'Eingabemaske (1)'!D74))),
0)</f>
        <v>0</v>
      </c>
      <c r="E161" s="220">
        <f>IF(E$7&gt;0,
IF(E$9&lt;18,
'Eingabemaske (1)'!E74,
IF(E$9&gt;$F$28,
0,
IF(MAX($D$20:$M$20)&lt;$F$29,
0,
'Eingabemaske (1)'!E74))),
0)</f>
        <v>0</v>
      </c>
      <c r="F161" s="220">
        <f>IF(F$7&gt;0,
IF(F$9&lt;18,
'Eingabemaske (1)'!F74,
IF(F$9&gt;$F$28,
0,
IF(MAX($D$20:$M$20)&lt;$F$29,
0,
'Eingabemaske (1)'!F74))),
0)</f>
        <v>0</v>
      </c>
      <c r="G161" s="220">
        <f>IF(G$7&gt;0,
IF(G$9&lt;18,
'Eingabemaske (1)'!G74,
IF(G$9&gt;$F$28,
0,
IF(MAX($D$20:$M$20)&lt;$F$29,
0,
'Eingabemaske (1)'!G74))),
0)</f>
        <v>0</v>
      </c>
      <c r="H161" s="220">
        <f>IF(H$7&gt;0,
IF(H$9&lt;18,
'Eingabemaske (1)'!H74,
IF(H$9&gt;$F$28,
0,
IF(MAX($D$20:$M$20)&lt;$F$29,
0,
'Eingabemaske (1)'!H74))),
0)</f>
        <v>0</v>
      </c>
      <c r="I161" s="220">
        <f>IF(I$7&gt;0,
IF(I$9&lt;18,
'Eingabemaske (1)'!I74,
IF(I$9&gt;$F$28,
0,
IF(MAX($D$20:$M$20)&lt;$F$29,
0,
'Eingabemaske (1)'!I74))),
0)</f>
        <v>0</v>
      </c>
      <c r="J161" s="220">
        <f>IF(J$7&gt;0,
IF(J$9&lt;18,
'Eingabemaske (1)'!J74,
IF(J$9&gt;$F$28,
0,
IF(MAX($D$20:$M$20)&lt;$F$29,
0,
'Eingabemaske (1)'!J74))),
0)</f>
        <v>0</v>
      </c>
      <c r="K161" s="220">
        <f>IF(K$7&gt;0,
IF(K$9&lt;18,
'Eingabemaske (1)'!K74,
IF(K$9&gt;$F$28,
0,
IF(MAX($D$20:$M$20)&lt;$F$29,
0,
'Eingabemaske (1)'!K74))),
0)</f>
        <v>0</v>
      </c>
      <c r="L161" s="220">
        <f>IF(L$7&gt;0,
IF(L$9&lt;18,
'Eingabemaske (1)'!L74,
IF(L$9&gt;$F$28,
0,
IF(MAX($D$20:$M$20)&lt;$F$29,
0,
'Eingabemaske (1)'!L74))),
0)</f>
        <v>0</v>
      </c>
      <c r="M161" s="220">
        <f>IF(M$7&gt;0,
IF(M$9&lt;18,
'Eingabemaske (1)'!M74,
IF(M$9&gt;$F$28,
0,
IF(MAX($D$20:$M$20)&lt;$F$29,
0,
'Eingabemaske (1)'!M74))),
0)</f>
        <v>0</v>
      </c>
      <c r="N161" s="82">
        <f>'Eingabemaske (1)'!N74</f>
        <v>0</v>
      </c>
    </row>
    <row r="162" spans="1:14" x14ac:dyDescent="0.2">
      <c r="A162" s="48" t="str">
        <f>CONCATENATE("Barunterhalt zulasten von ",C6)</f>
        <v>Barunterhalt zulasten von Elternteil 2</v>
      </c>
      <c r="B162" s="142"/>
      <c r="C162" s="142"/>
      <c r="D162" s="220">
        <f>IF(D$7&gt;0,
IF(D$9&lt;18,
'Eingabemaske (1)'!D75,
IF(D$9&gt;$F$28,
0,
IF(MAX($D$20:$M$20)&lt;$F$29,
0,
'Eingabemaske (1)'!D75))),
0)</f>
        <v>0</v>
      </c>
      <c r="E162" s="220">
        <f>IF(E$7&gt;0,
IF(E$9&lt;18,
'Eingabemaske (1)'!E75,
IF(E$9&gt;$F$28,
0,
IF(MAX($D$20:$M$20)&lt;$F$29,
0,
'Eingabemaske (1)'!E75))),
0)</f>
        <v>0</v>
      </c>
      <c r="F162" s="220">
        <f>IF(F$7&gt;0,
IF(F$9&lt;18,
'Eingabemaske (1)'!F75,
IF(F$9&gt;$F$28,
0,
IF(MAX($D$20:$M$20)&lt;$F$29,
0,
'Eingabemaske (1)'!F75))),
0)</f>
        <v>0</v>
      </c>
      <c r="G162" s="220">
        <f>IF(G$7&gt;0,
IF(G$9&lt;18,
'Eingabemaske (1)'!G75,
IF(G$9&gt;$F$28,
0,
IF(MAX($D$20:$M$20)&lt;$F$29,
0,
'Eingabemaske (1)'!G75))),
0)</f>
        <v>0</v>
      </c>
      <c r="H162" s="220">
        <f>IF(H$7&gt;0,
IF(H$9&lt;18,
'Eingabemaske (1)'!H75,
IF(H$9&gt;$F$28,
0,
IF(MAX($D$20:$M$20)&lt;$F$29,
0,
'Eingabemaske (1)'!H75))),
0)</f>
        <v>0</v>
      </c>
      <c r="I162" s="220">
        <f>IF(I$7&gt;0,
IF(I$9&lt;18,
'Eingabemaske (1)'!I75,
IF(I$9&gt;$F$28,
0,
IF(MAX($D$20:$M$20)&lt;$F$29,
0,
'Eingabemaske (1)'!I75))),
0)</f>
        <v>0</v>
      </c>
      <c r="J162" s="220">
        <f>IF(J$7&gt;0,
IF(J$9&lt;18,
'Eingabemaske (1)'!J75,
IF(J$9&gt;$F$28,
0,
IF(MAX($D$20:$M$20)&lt;$F$29,
0,
'Eingabemaske (1)'!J75))),
0)</f>
        <v>0</v>
      </c>
      <c r="K162" s="220">
        <f>IF(K$7&gt;0,
IF(K$9&lt;18,
'Eingabemaske (1)'!K75,
IF(K$9&gt;$F$28,
0,
IF(MAX($D$20:$M$20)&lt;$F$29,
0,
'Eingabemaske (1)'!K75))),
0)</f>
        <v>0</v>
      </c>
      <c r="L162" s="220">
        <f>IF(L$7&gt;0,
IF(L$9&lt;18,
'Eingabemaske (1)'!L75,
IF(L$9&gt;$F$28,
0,
IF(MAX($D$20:$M$20)&lt;$F$29,
0,
'Eingabemaske (1)'!L75))),
0)</f>
        <v>0</v>
      </c>
      <c r="M162" s="220">
        <f>IF(M$7&gt;0,
IF(M$9&lt;18,
'Eingabemaske (1)'!M75,
IF(M$9&gt;$F$28,
0,
IF(MAX($D$20:$M$20)&lt;$F$29,
0,
'Eingabemaske (1)'!M75))),
0)</f>
        <v>0</v>
      </c>
      <c r="N162" s="82">
        <f>'Eingabemaske (1)'!N75</f>
        <v>0</v>
      </c>
    </row>
    <row r="163" spans="1:14" x14ac:dyDescent="0.2">
      <c r="A163" s="48"/>
      <c r="B163" s="142"/>
      <c r="C163" s="142"/>
      <c r="D163" s="18">
        <f>IF(D$155&lt;0,IF($C$155&lt;=0,0,MIN(ABS(D$155),$C$155-SUM(E$162:$M$162))),0)</f>
        <v>0</v>
      </c>
      <c r="E163" s="18">
        <f>IF(E$155&lt;0,IF($C$155&lt;=0,0,MIN(ABS(E$155),$C$155-SUM(D$162,F$162:$M$162))),0)</f>
        <v>0</v>
      </c>
      <c r="F163" s="18">
        <f>IF(F$155&lt;0,IF($C$155&lt;=0,0,MIN(ABS(F$155),$C$155-SUM($D$162:E$162,G$162:$M$162))),0)</f>
        <v>0</v>
      </c>
      <c r="G163" s="18">
        <f>IF(G$155&lt;0,IF($C$155&lt;=0,0,MIN(ABS(G$155),$C$155-SUM($D$162:F$162,H$162:$M$162))),0)</f>
        <v>0</v>
      </c>
      <c r="H163" s="18">
        <f>IF(H$155&lt;0,IF($C$155&lt;=0,0,MIN(ABS(H$155),$C$155-SUM($D$162:G$162,I$162:$M$162))),0)</f>
        <v>0</v>
      </c>
      <c r="I163" s="18">
        <f>IF(I$155&lt;0,IF($C$155&lt;=0,0,MIN(ABS(I$155),$C$155-SUM($D$162:H$162,J$162:$M$162))),0)</f>
        <v>0</v>
      </c>
      <c r="J163" s="18">
        <f>IF(J$155&lt;0,IF($C$155&lt;=0,0,MIN(ABS(J$155),$C$155-SUM($D$162:I$162,K$162:$M$162))),0)</f>
        <v>0</v>
      </c>
      <c r="K163" s="18">
        <f>IF(K$155&lt;0,IF($C$155&lt;=0,0,MIN(ABS(K$155),$C$155-SUM($D$162:J$162,L$162:$M$162))),0)</f>
        <v>0</v>
      </c>
      <c r="L163" s="18">
        <f>IF(L$155&lt;0,IF($C$155&lt;=0,0,MIN(ABS(L$155),$C$155-SUM($D$162:K$162,$M$162))),0)</f>
        <v>0</v>
      </c>
      <c r="M163" s="18">
        <f>IF(M$155&lt;0,IF($C$155&lt;=0,0,MIN(ABS(M$155),$C$155-SUM($D$162:L$162))),0)</f>
        <v>0</v>
      </c>
    </row>
    <row r="164" spans="1:14" x14ac:dyDescent="0.2">
      <c r="A164" s="46" t="s">
        <v>140</v>
      </c>
      <c r="B164" s="142"/>
      <c r="C164" s="142"/>
      <c r="D164" s="142">
        <f>IF(D$155&gt;=0,
0,
IF(SUM($D$161:$M$162)&lt;=0,
D$170,
IF(D$161+D$162+ABS(D$165)&lt;=0,
0,
IF(SUM(D$161:D$162)&gt;=ABS(D$155),
SUM(D$161:D$162),
IF(ABS(SUM($D$165:$M$165))&lt;=0,
0,
IF(ABS(SUM($D$165:$M$165))&gt;SUM($B$161:$C$161,$D$159:$M$159),
D$165/SUM($D$165:$M$165)*SUM($B$161:$C$161,$D$159:$M$159)+SUM(D$161:D$162),
ABS(D$155)))))))</f>
        <v>0</v>
      </c>
      <c r="E164" s="142">
        <f t="shared" ref="E164:M164" si="30">IF(E$155&gt;=0,
0,
IF(SUM($D$161:$M$162)&lt;=0,
E$170,
IF(E$161+E$162+ABS(E$165)&lt;=0,
0,
IF(SUM(E$161:E$162)&gt;=ABS(E$155),
SUM(E$161:E$162),
IF(ABS(SUM($D$165:$M$165))&lt;=0,
0,
IF(ABS(SUM($D$165:$M$165))&gt;SUM($B$161:$C$161,$D$159:$M$159),
E$165/SUM($D$165:$M$165)*SUM($B$161:$C$161,$D$159:$M$159)+SUM(E$161:E$162),
ABS(E$155)))))))</f>
        <v>0</v>
      </c>
      <c r="F164" s="142">
        <f t="shared" si="30"/>
        <v>0</v>
      </c>
      <c r="G164" s="142">
        <f t="shared" si="30"/>
        <v>0</v>
      </c>
      <c r="H164" s="142">
        <f t="shared" si="30"/>
        <v>0</v>
      </c>
      <c r="I164" s="142">
        <f t="shared" si="30"/>
        <v>0</v>
      </c>
      <c r="J164" s="142">
        <f t="shared" si="30"/>
        <v>0</v>
      </c>
      <c r="K164" s="142">
        <f t="shared" si="30"/>
        <v>0</v>
      </c>
      <c r="L164" s="142">
        <f t="shared" si="30"/>
        <v>0</v>
      </c>
      <c r="M164" s="142">
        <f t="shared" si="30"/>
        <v>0</v>
      </c>
    </row>
    <row r="165" spans="1:14" s="93" customFormat="1" x14ac:dyDescent="0.2">
      <c r="A165" s="46"/>
      <c r="D165" s="146">
        <f>IF(D$9&lt;18,
IF(D$155&gt;=0,
0,
SUM(D$161:D$162)+D$155),
IF(D$9&gt;$F$28,
0,
IF(MAX($D$20:$M$20)&lt;$F$29,
0,
IF(D$155&gt;=0,
0,
SUM(D$161:D$162)+D$155))))</f>
        <v>0</v>
      </c>
      <c r="E165" s="146">
        <f t="shared" ref="E165:M165" si="31">IF(E$9&lt;18,
IF(E$155&gt;=0,
0,
SUM(E$161:E$162)+E$155),
IF(E$9&gt;$F$28,
0,
IF(MAX($D$20:$M$20)&lt;$F$29,
0,
IF(E$155&gt;=0,
0,
SUM(E$161:E$162)+E$155))))</f>
        <v>0</v>
      </c>
      <c r="F165" s="146">
        <f t="shared" si="31"/>
        <v>0</v>
      </c>
      <c r="G165" s="146">
        <f t="shared" si="31"/>
        <v>0</v>
      </c>
      <c r="H165" s="146">
        <f t="shared" si="31"/>
        <v>0</v>
      </c>
      <c r="I165" s="146">
        <f t="shared" si="31"/>
        <v>0</v>
      </c>
      <c r="J165" s="146">
        <f t="shared" si="31"/>
        <v>0</v>
      </c>
      <c r="K165" s="146">
        <f t="shared" si="31"/>
        <v>0</v>
      </c>
      <c r="L165" s="146">
        <f t="shared" si="31"/>
        <v>0</v>
      </c>
      <c r="M165" s="146">
        <f t="shared" si="31"/>
        <v>0</v>
      </c>
      <c r="N165" s="94"/>
    </row>
    <row r="166" spans="1:14" s="93" customFormat="1" x14ac:dyDescent="0.2">
      <c r="A166" s="46" t="s">
        <v>141</v>
      </c>
      <c r="B166" s="149">
        <f>IF(B$159&lt;=0,0,B$167-SUM($D$161:$M$161))</f>
        <v>0</v>
      </c>
      <c r="C166" s="149">
        <f>IF(C$159&lt;=0,0,C$167-SUM($D$162:$M$162))</f>
        <v>0</v>
      </c>
      <c r="D166" s="149">
        <f>IF(D$159&lt;=0,0,D$167)</f>
        <v>0</v>
      </c>
      <c r="E166" s="149">
        <f t="shared" ref="E166:M166" si="32">IF(E$159&lt;=0,0,E$167)</f>
        <v>0</v>
      </c>
      <c r="F166" s="149">
        <f t="shared" si="32"/>
        <v>0</v>
      </c>
      <c r="G166" s="149">
        <f t="shared" si="32"/>
        <v>0</v>
      </c>
      <c r="H166" s="149">
        <f t="shared" si="32"/>
        <v>0</v>
      </c>
      <c r="I166" s="149">
        <f t="shared" si="32"/>
        <v>0</v>
      </c>
      <c r="J166" s="149">
        <f t="shared" si="32"/>
        <v>0</v>
      </c>
      <c r="K166" s="149">
        <f t="shared" si="32"/>
        <v>0</v>
      </c>
      <c r="L166" s="149">
        <f t="shared" si="32"/>
        <v>0</v>
      </c>
      <c r="M166" s="149">
        <f t="shared" si="32"/>
        <v>0</v>
      </c>
      <c r="N166" s="94"/>
    </row>
    <row r="167" spans="1:14" s="93" customFormat="1" x14ac:dyDescent="0.2">
      <c r="A167" s="46"/>
      <c r="B167" s="146">
        <f>IF(B$161&lt;=0,0,IF(SUM($B$161:$C$161,$D$159:$M$159)&lt;=ABS(SUM($D$165:$M$165)),-B$161,IF(SUM($B$161:$C$161,$D$159:$M$159)&gt;0,SUM($D$165:$M$165)*B$161/SUM($B$161:$C$161,$D$159:$M$159),0)))</f>
        <v>0</v>
      </c>
      <c r="C167" s="146">
        <f>IF(C$161&lt;=0,0,IF(SUM($B$161:$C$161,$D$159:$M$159)&lt;=ABS(SUM($D$165:$M$165)),-C$161,IF(SUM($B$161:$C$161,$D$159:$M$159)&gt;0,SUM($D$165:$M$165)*C$161/SUM($B$161:$C$161,$D$159:$M$159),0)))</f>
        <v>0</v>
      </c>
      <c r="D167" s="146">
        <f t="shared" ref="D167:M167" si="33">IF(D$159&lt;=0,0,IF(SUM($B$161:$C$161,$D$159:$M$159)&lt;=ABS(SUM($D$165:$M$165)),-D$159,IF(SUM($B$161:$C$161,$D$159:$M$159)&gt;0,SUM($D$165:$M$165)*D$159/SUM($B$161:$C$161,$D$159:$M$159),0)))</f>
        <v>0</v>
      </c>
      <c r="E167" s="146">
        <f t="shared" si="33"/>
        <v>0</v>
      </c>
      <c r="F167" s="146">
        <f t="shared" si="33"/>
        <v>0</v>
      </c>
      <c r="G167" s="146">
        <f t="shared" si="33"/>
        <v>0</v>
      </c>
      <c r="H167" s="146">
        <f t="shared" si="33"/>
        <v>0</v>
      </c>
      <c r="I167" s="146">
        <f t="shared" si="33"/>
        <v>0</v>
      </c>
      <c r="J167" s="146">
        <f t="shared" si="33"/>
        <v>0</v>
      </c>
      <c r="K167" s="146">
        <f t="shared" si="33"/>
        <v>0</v>
      </c>
      <c r="L167" s="146">
        <f t="shared" si="33"/>
        <v>0</v>
      </c>
      <c r="M167" s="146">
        <f t="shared" si="33"/>
        <v>0</v>
      </c>
      <c r="N167" s="94"/>
    </row>
    <row r="168" spans="1:14" s="93" customFormat="1" x14ac:dyDescent="0.2">
      <c r="A168" s="47" t="s">
        <v>142</v>
      </c>
      <c r="B168" s="150">
        <f>B$159+B$166</f>
        <v>0</v>
      </c>
      <c r="C168" s="150">
        <f t="shared" ref="C168:M168" si="34">C$159+C$166</f>
        <v>0</v>
      </c>
      <c r="D168" s="150">
        <f t="shared" si="34"/>
        <v>0</v>
      </c>
      <c r="E168" s="150">
        <f t="shared" si="34"/>
        <v>0</v>
      </c>
      <c r="F168" s="150">
        <f t="shared" si="34"/>
        <v>0</v>
      </c>
      <c r="G168" s="150">
        <f t="shared" si="34"/>
        <v>0</v>
      </c>
      <c r="H168" s="150">
        <f t="shared" si="34"/>
        <v>0</v>
      </c>
      <c r="I168" s="150">
        <f t="shared" si="34"/>
        <v>0</v>
      </c>
      <c r="J168" s="150">
        <f t="shared" si="34"/>
        <v>0</v>
      </c>
      <c r="K168" s="150">
        <f t="shared" si="34"/>
        <v>0</v>
      </c>
      <c r="L168" s="150">
        <f t="shared" si="34"/>
        <v>0</v>
      </c>
      <c r="M168" s="150">
        <f t="shared" si="34"/>
        <v>0</v>
      </c>
      <c r="N168" s="94"/>
    </row>
    <row r="169" spans="1:14" s="93" customFormat="1" x14ac:dyDescent="0.2">
      <c r="A169" s="46"/>
      <c r="B169" s="149"/>
      <c r="C169" s="149"/>
      <c r="D169" s="146">
        <f>IF(D$9&lt;18,IF(D$155&lt;0,D$155,0),IF(D$9&gt;$F$28,0,IF(MAX($D$20:$M$20)&lt;$F$29,0,IF(D$155&lt;0,D$155,0))))</f>
        <v>0</v>
      </c>
      <c r="E169" s="146">
        <f t="shared" ref="E169:M169" si="35">IF(E$9&lt;18,IF(E$155&lt;0,E$155,0),IF(E$9&gt;$F$28,0,IF(MAX($D$20:$M$20)&lt;$F$29,0,IF(E$155&lt;0,E$155,0))))</f>
        <v>0</v>
      </c>
      <c r="F169" s="146">
        <f t="shared" si="35"/>
        <v>0</v>
      </c>
      <c r="G169" s="146">
        <f t="shared" si="35"/>
        <v>0</v>
      </c>
      <c r="H169" s="146">
        <f t="shared" si="35"/>
        <v>0</v>
      </c>
      <c r="I169" s="146">
        <f t="shared" si="35"/>
        <v>0</v>
      </c>
      <c r="J169" s="146">
        <f t="shared" si="35"/>
        <v>0</v>
      </c>
      <c r="K169" s="146">
        <f t="shared" si="35"/>
        <v>0</v>
      </c>
      <c r="L169" s="146">
        <f t="shared" si="35"/>
        <v>0</v>
      </c>
      <c r="M169" s="146">
        <f t="shared" si="35"/>
        <v>0</v>
      </c>
      <c r="N169" s="94"/>
    </row>
    <row r="170" spans="1:14" s="93" customFormat="1" x14ac:dyDescent="0.2">
      <c r="A170" s="46" t="s">
        <v>70</v>
      </c>
      <c r="B170" s="149">
        <f>IF(OR(B$72=0,SUM($B$168:$M$168)=0),0,IF(SUM($B$168:$M$168)&lt;SUM($B$72:$C$72),SUM($B$168:$M$168)*B$72/SUM($B$72:$C$72),B$72))</f>
        <v>0</v>
      </c>
      <c r="C170" s="149">
        <f>IF(OR(C$72=0,SUM($B$168:$M$168)=0),0,IF(SUM($B$168:$M$168)&lt;SUM($B$72:$C$72),SUM($B$168:$M$168)*C$72/SUM($B$72:$C$72),C$72))</f>
        <v>0</v>
      </c>
      <c r="D170" s="146">
        <f>IF(D$7&gt;0,IF(OR(SUM($B$159:$M$159)=0,SUM($D$169:$M$169)=0),0,IF(SUM($B$159:$M$159)&lt;ABS(SUM($D$169:$M$169)),SUM($B$159:$M$159)*ABS(D$169)/ABS(SUM($D$169:$M$169)),ABS(D$169))),0)</f>
        <v>0</v>
      </c>
      <c r="E170" s="146">
        <f t="shared" ref="E170:M170" si="36">IF(E$7&gt;0,IF(OR(SUM($B$159:$M$159)=0,SUM($D$169:$M$169)=0),0,IF(SUM($B$159:$M$159)&lt;ABS(SUM($D$169:$M$169)),SUM($B$159:$M$159)*ABS(E$169)/ABS(SUM($D$169:$M$169)),ABS(E$169))),0)</f>
        <v>0</v>
      </c>
      <c r="F170" s="146">
        <f t="shared" si="36"/>
        <v>0</v>
      </c>
      <c r="G170" s="146">
        <f t="shared" si="36"/>
        <v>0</v>
      </c>
      <c r="H170" s="146">
        <f t="shared" si="36"/>
        <v>0</v>
      </c>
      <c r="I170" s="146">
        <f t="shared" si="36"/>
        <v>0</v>
      </c>
      <c r="J170" s="146">
        <f t="shared" si="36"/>
        <v>0</v>
      </c>
      <c r="K170" s="146">
        <f t="shared" si="36"/>
        <v>0</v>
      </c>
      <c r="L170" s="146">
        <f t="shared" si="36"/>
        <v>0</v>
      </c>
      <c r="M170" s="146">
        <f t="shared" si="36"/>
        <v>0</v>
      </c>
      <c r="N170" s="94"/>
    </row>
    <row r="171" spans="1:14" s="93" customFormat="1" x14ac:dyDescent="0.2">
      <c r="A171" s="48"/>
      <c r="B171" s="146">
        <f>IF(B$170&gt;0,B$170,IF(B$172&lt;0,B$172,0))</f>
        <v>0</v>
      </c>
      <c r="C171" s="146">
        <f>IF(C$170&gt;0,C$170,IF(C$172&lt;0,C$172,0))</f>
        <v>0</v>
      </c>
      <c r="D171" s="146">
        <f>IF(D$164&gt;0,D$164,D$166)</f>
        <v>0</v>
      </c>
      <c r="E171" s="146">
        <f t="shared" ref="E171:M171" si="37">IF(E$164&gt;0,E$164,E$166)</f>
        <v>0</v>
      </c>
      <c r="F171" s="146">
        <f t="shared" si="37"/>
        <v>0</v>
      </c>
      <c r="G171" s="146">
        <f t="shared" si="37"/>
        <v>0</v>
      </c>
      <c r="H171" s="146">
        <f t="shared" si="37"/>
        <v>0</v>
      </c>
      <c r="I171" s="146">
        <f t="shared" si="37"/>
        <v>0</v>
      </c>
      <c r="J171" s="146">
        <f t="shared" si="37"/>
        <v>0</v>
      </c>
      <c r="K171" s="146">
        <f t="shared" si="37"/>
        <v>0</v>
      </c>
      <c r="L171" s="146">
        <f t="shared" si="37"/>
        <v>0</v>
      </c>
      <c r="M171" s="146">
        <f t="shared" si="37"/>
        <v>0</v>
      </c>
      <c r="N171" s="94"/>
    </row>
    <row r="172" spans="1:14" s="93" customFormat="1" x14ac:dyDescent="0.2">
      <c r="A172" s="48" t="s">
        <v>50</v>
      </c>
      <c r="B172" s="149">
        <f>IF(B$168&lt;=0,0,-SUM($B$170:$C$170)*B$168/SUM($B$168:$M$168))</f>
        <v>0</v>
      </c>
      <c r="C172" s="149">
        <f t="shared" ref="C172:M172" si="38">IF(C$168&lt;=0,0,-SUM($B$170:$C$170)*C$168/SUM($B$168:$M$168))</f>
        <v>0</v>
      </c>
      <c r="D172" s="149">
        <f t="shared" si="38"/>
        <v>0</v>
      </c>
      <c r="E172" s="149">
        <f t="shared" si="38"/>
        <v>0</v>
      </c>
      <c r="F172" s="149">
        <f t="shared" si="38"/>
        <v>0</v>
      </c>
      <c r="G172" s="149">
        <f t="shared" si="38"/>
        <v>0</v>
      </c>
      <c r="H172" s="149">
        <f t="shared" si="38"/>
        <v>0</v>
      </c>
      <c r="I172" s="149">
        <f t="shared" si="38"/>
        <v>0</v>
      </c>
      <c r="J172" s="149">
        <f t="shared" si="38"/>
        <v>0</v>
      </c>
      <c r="K172" s="149">
        <f t="shared" si="38"/>
        <v>0</v>
      </c>
      <c r="L172" s="149">
        <f t="shared" si="38"/>
        <v>0</v>
      </c>
      <c r="M172" s="149">
        <f t="shared" si="38"/>
        <v>0</v>
      </c>
      <c r="N172" s="94"/>
    </row>
    <row r="173" spans="1:14" s="93" customFormat="1" x14ac:dyDescent="0.2">
      <c r="A173" s="48"/>
      <c r="B173" s="146">
        <f>B$155+B$166+B$170+B$172</f>
        <v>0</v>
      </c>
      <c r="C173" s="146">
        <f>C$155+C$166+C$170+C$172</f>
        <v>0</v>
      </c>
      <c r="D173" s="146">
        <f>D$155+D$157+D$164+D$166+D$172</f>
        <v>0</v>
      </c>
      <c r="E173" s="146">
        <f t="shared" ref="E173:M173" si="39">E$155+E$157+E$164+E$166+E$172</f>
        <v>0</v>
      </c>
      <c r="F173" s="146">
        <f t="shared" si="39"/>
        <v>0</v>
      </c>
      <c r="G173" s="146">
        <f t="shared" si="39"/>
        <v>0</v>
      </c>
      <c r="H173" s="146">
        <f t="shared" si="39"/>
        <v>0</v>
      </c>
      <c r="I173" s="146">
        <f t="shared" si="39"/>
        <v>0</v>
      </c>
      <c r="J173" s="146">
        <f t="shared" si="39"/>
        <v>0</v>
      </c>
      <c r="K173" s="146">
        <f t="shared" si="39"/>
        <v>0</v>
      </c>
      <c r="L173" s="146">
        <f t="shared" si="39"/>
        <v>0</v>
      </c>
      <c r="M173" s="146">
        <f t="shared" si="39"/>
        <v>0</v>
      </c>
      <c r="N173" s="94"/>
    </row>
    <row r="174" spans="1:14" s="93" customFormat="1" x14ac:dyDescent="0.2">
      <c r="A174" s="48" t="s">
        <v>152</v>
      </c>
      <c r="B174" s="149">
        <f>IF(B$173&gt;=0,0,IF($B$11="verheiratet/geschieden",IF($C$173&gt;=0,IF(SUM($B$175:$M$175)&gt;=ABS(B$173),ABS(B$173),SUM($B$175:$M$175)),IF(SUM($B$175:$M$175)&gt;=ABS($B$173)+ABS($C$173),ABS(B$173),ABS(B$173)/(ABS($B$173)+ABS($C$173))*SUM($B$175:$M$175))),IF($C$173&gt;=0,IF(SUM($D$175:$M$175)&gt;=ABS(B$173),ABS(B$173),SUM($D$175:$M$175)),IF(SUM($D$175:$M$175)&gt;=ABS($B$173)+ABS($C$173),ABS(B$173),ABS(B$173)/(ABS($B$173)+ABS($C$173))*SUM($D$175:$M$175)))))</f>
        <v>0</v>
      </c>
      <c r="C174" s="149">
        <f>IF(C$173&gt;=0,0,IF($B$11="verheiratet/geschieden",IF($B$173&gt;=0,IF(SUM($B$175:$M$175)&gt;=ABS(C$173),ABS(C$173),SUM($B$175:$M$175)),IF(SUM($B$175:$M$175)&gt;=ABS($B$173)+ABS($C$173),ABS(C$173),ABS(C$173)/(ABS($B$173)+ABS($C$173))*SUM($B$175:$M$175))),IF($B$173&gt;=0,IF(SUM($D$175:$M$175)&gt;=ABS(C$173),ABS(C$173),SUM($D$175:$M$175)),IF(SUM($D$175:$M$175)&gt;=ABS($B$173)+ABS($C$173),ABS(C$173),ABS(C$173)/(ABS($B$173)+ABS($C$173))*SUM($D$175:$M$175)))))</f>
        <v>0</v>
      </c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94"/>
    </row>
    <row r="175" spans="1:14" s="93" customFormat="1" x14ac:dyDescent="0.2">
      <c r="A175" s="48"/>
      <c r="B175" s="146">
        <f>IF(B$173&gt;0,B$173,0)</f>
        <v>0</v>
      </c>
      <c r="C175" s="146">
        <f t="shared" ref="C175:M175" si="40">IF(C$173&gt;0,C$173,0)</f>
        <v>0</v>
      </c>
      <c r="D175" s="146">
        <f t="shared" si="40"/>
        <v>0</v>
      </c>
      <c r="E175" s="146">
        <f t="shared" si="40"/>
        <v>0</v>
      </c>
      <c r="F175" s="146">
        <f t="shared" si="40"/>
        <v>0</v>
      </c>
      <c r="G175" s="146">
        <f t="shared" si="40"/>
        <v>0</v>
      </c>
      <c r="H175" s="146">
        <f t="shared" si="40"/>
        <v>0</v>
      </c>
      <c r="I175" s="146">
        <f t="shared" si="40"/>
        <v>0</v>
      </c>
      <c r="J175" s="146">
        <f t="shared" si="40"/>
        <v>0</v>
      </c>
      <c r="K175" s="146">
        <f t="shared" si="40"/>
        <v>0</v>
      </c>
      <c r="L175" s="146">
        <f t="shared" si="40"/>
        <v>0</v>
      </c>
      <c r="M175" s="146">
        <f t="shared" si="40"/>
        <v>0</v>
      </c>
      <c r="N175" s="94"/>
    </row>
    <row r="176" spans="1:14" s="93" customFormat="1" x14ac:dyDescent="0.2">
      <c r="A176" s="48" t="s">
        <v>153</v>
      </c>
      <c r="B176" s="149">
        <f>IF(SUM($B$175:$M$175)&lt;=0,0,IF($B$11="verheiratet/geschieden",-$C$174*B$175/SUM($B$175:$M$175),0))</f>
        <v>0</v>
      </c>
      <c r="C176" s="149">
        <f>IF(SUM($B$175:$M$175)&lt;=0,0,IF($B$11="verheiratet/geschieden",-$B$174*C$175/SUM($B$175:$M$175),0))</f>
        <v>0</v>
      </c>
      <c r="D176" s="149">
        <f>IF(SUM($D$175:$M$175)&lt;=0,0,IF($B$11="verheiratet/geschieden",-($B$174+$C$174)*D$175/SUM($B$175:$M$175),-($B$174+$C$174)*D$175/SUM($D$175:$M$175)))</f>
        <v>0</v>
      </c>
      <c r="E176" s="149">
        <f t="shared" ref="E176:M176" si="41">IF(SUM($D$175:$M$175)&lt;=0,0,IF($B$11="verheiratet/geschieden",-($B$174+$C$174)*E$175/SUM($B$175:$M$175),-($B$174+$C$174)*E$175/SUM($D$175:$M$175)))</f>
        <v>0</v>
      </c>
      <c r="F176" s="149">
        <f t="shared" si="41"/>
        <v>0</v>
      </c>
      <c r="G176" s="149">
        <f t="shared" si="41"/>
        <v>0</v>
      </c>
      <c r="H176" s="149">
        <f t="shared" si="41"/>
        <v>0</v>
      </c>
      <c r="I176" s="149">
        <f t="shared" si="41"/>
        <v>0</v>
      </c>
      <c r="J176" s="149">
        <f t="shared" si="41"/>
        <v>0</v>
      </c>
      <c r="K176" s="149">
        <f t="shared" si="41"/>
        <v>0</v>
      </c>
      <c r="L176" s="149">
        <f t="shared" si="41"/>
        <v>0</v>
      </c>
      <c r="M176" s="149">
        <f t="shared" si="41"/>
        <v>0</v>
      </c>
      <c r="N176" s="94"/>
    </row>
    <row r="177" spans="1:14" s="93" customFormat="1" x14ac:dyDescent="0.2">
      <c r="B177" s="146">
        <f>IF(B$178&gt;=0,0,B$178)</f>
        <v>0</v>
      </c>
      <c r="C177" s="146">
        <f t="shared" ref="C177:M177" si="42">IF(C$178&gt;=0,0,C$178)</f>
        <v>0</v>
      </c>
      <c r="D177" s="146">
        <f t="shared" si="42"/>
        <v>0</v>
      </c>
      <c r="E177" s="146">
        <f t="shared" si="42"/>
        <v>0</v>
      </c>
      <c r="F177" s="146">
        <f t="shared" si="42"/>
        <v>0</v>
      </c>
      <c r="G177" s="146">
        <f t="shared" si="42"/>
        <v>0</v>
      </c>
      <c r="H177" s="146">
        <f t="shared" si="42"/>
        <v>0</v>
      </c>
      <c r="I177" s="146">
        <f t="shared" si="42"/>
        <v>0</v>
      </c>
      <c r="J177" s="146">
        <f t="shared" si="42"/>
        <v>0</v>
      </c>
      <c r="K177" s="146">
        <f t="shared" si="42"/>
        <v>0</v>
      </c>
      <c r="L177" s="146">
        <f t="shared" si="42"/>
        <v>0</v>
      </c>
      <c r="M177" s="146">
        <f t="shared" si="42"/>
        <v>0</v>
      </c>
      <c r="N177" s="94"/>
    </row>
    <row r="178" spans="1:14" s="93" customFormat="1" ht="15" x14ac:dyDescent="0.25">
      <c r="A178" s="132" t="s">
        <v>74</v>
      </c>
      <c r="B178" s="129">
        <f>B$155+B$166+B$170+B$172+B$174+B$176</f>
        <v>0</v>
      </c>
      <c r="C178" s="129">
        <f>C$155+C$166+C$170+C$172+C$174+C$176</f>
        <v>0</v>
      </c>
      <c r="D178" s="129">
        <f>D$155+D$157+D$164+D$166+D$172+D$176</f>
        <v>0</v>
      </c>
      <c r="E178" s="129">
        <f t="shared" ref="E178:M178" si="43">E$155+E$157+E$164+E$166+E$172+E$176</f>
        <v>0</v>
      </c>
      <c r="F178" s="129">
        <f t="shared" si="43"/>
        <v>0</v>
      </c>
      <c r="G178" s="129">
        <f t="shared" si="43"/>
        <v>0</v>
      </c>
      <c r="H178" s="129">
        <f t="shared" si="43"/>
        <v>0</v>
      </c>
      <c r="I178" s="129">
        <f t="shared" si="43"/>
        <v>0</v>
      </c>
      <c r="J178" s="129">
        <f t="shared" si="43"/>
        <v>0</v>
      </c>
      <c r="K178" s="129">
        <f t="shared" si="43"/>
        <v>0</v>
      </c>
      <c r="L178" s="129">
        <f t="shared" si="43"/>
        <v>0</v>
      </c>
      <c r="M178" s="129">
        <f t="shared" si="43"/>
        <v>0</v>
      </c>
      <c r="N178" s="94"/>
    </row>
    <row r="179" spans="1:14" s="93" customFormat="1" x14ac:dyDescent="0.2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94"/>
    </row>
    <row r="180" spans="1:14" s="93" customFormat="1" ht="15" x14ac:dyDescent="0.25">
      <c r="A180" s="152" t="s">
        <v>80</v>
      </c>
      <c r="B180" s="146">
        <f>IF($B$11="verheiratet/geschieden",
IF(SUM($B$191:$C$191,$D$191:$M$191)&gt;=ABS(SUM($B$183:$C$183,$D$184:$M$184)),
ABS(B$183),
SUM($B$191:$C$191,$D$191:$M$191)*ABS(B$183)/ABS(SUM($B$183:$C$183,$D$184:$M$184))),
IF(SUM($D$191:$M$191)&lt;=0,
IF($B$191&lt;=0,
0,
IF($C$191&lt;=0,
IF($B$191&gt;=ABS(SUM($B$183,$D$184:$M$184)),
ABS(B$183),
$B$191*ABS(B$183)/ABS(SUM($B$183,$D$184:$M$184))),
IF(SUM($B$191:$C$191)&gt;=ABS(SUM($B$183:$C$183,$D$184:$M$184)),
IF(B$191&gt;=ABS(B$183),
ABS(B$183),
B$191),
IF($B$191&gt;=ABS(SUM($B$183,$D$184:$M$184)),
ABS(B$183),
IF($C$191&gt;=ABS(SUM($C$183,$D$184:$M$184)),
ABS(B$191),
IF(SUM($B$191:$C$191)*ABS($C$183)/ABS(SUM($B$183:$C$183,$D$184:$M$184))&gt;$C$191,
B$191*ABS(B$183)/ABS(SUM($B$183,$D$184:$M$184)),
IF(SUM($B$191:$C$191)*ABS(B$183)/ABS(SUM($B$183:$C$183,$D$184:$M$184))&gt;$B$191,
B$191,
SUM($B$191:$C$191)*ABS(B$183)/ABS(SUM($B$183:$C$183,$D$184:$M$184))))))))),
IF($B$191&lt;=0,
IF($C$191&lt;=0,
IF(SUM($D$191:$M$191)&gt;=ABS(SUM($B$183:$C$183,$D$184:$M$184)),
ABS(B$183),
SUM($D$191:$M$191)*ABS(B$183)/ABS(SUM($B$183:$C$183,$D$184:$M$184))),
IF(SUM($C$191,$D$191:$M$191)&gt;=ABS(SUM($B$183:$C$183,$D$184:$M$184)),
IF(SUM($D$191:$M$191)&gt;=ABS(B$183),
ABS(B$183),
SUM($D$191:$M$191)),
IF(SUM($C$191,$D$191:$M$191)*ABS(B$183)/ABS(SUM($B$183:$C$183,$D$184:$M$184))&gt;SUM($D$191:$M$191),
SUM($D$191:$M$191),
SUM($C$191,$D$191:$M$191)*ABS(B$183)/ABS(SUM($B$183:$C$183,$D$184:$M$184))))),
IF($C$191&lt;=0,
IF(SUM($B$191,$D$191:$M$191)&gt;=ABS(SUM($B$183:$C$183,$D$184:$M$184)),
ABS(B$183),
IF(SUM($B$191,$D$191:$M$191)*ABS($C$183)/ABS(SUM($B$183:$C$183,$D$184:$M$184))&gt;SUM($D$191:$M$191),
B$191*ABS(B$183)/ABS(SUM($B$183,$D$184:$M$184)),
SUM($B$191,$D$191:$M$191)*ABS(B$183)/ABS(SUM($B$183:$C$183,$D$184:$M$184)))),
IF(SUM($B$191:$C$191,$D$191:$M$191)&gt;=ABS(SUM($B$183:$C$183,$D$184:$M$184)),
IF(SUM($B$191,$D$191:$M$191)&gt;=ABS($B$183),
ABS(B$183),
SUM($B$191,$D$191:$M$191)),
IF($B$191&gt;=ABS(SUM($B$183,$D$184:$M$184)),
ABS(B$183),
IF($C$191&gt;=ABS(SUM($C$183,$D$184:$M$184)),
ABS(B$191),
IF(SUM($B$191:$M$191)*ABS($C$183)/ABS(SUM($B$183:$C$183,$D$184:$M$184))&gt;SUM($C$191,$D$191:$M$191),
B$191*ABS(B$183)/ABS(SUM($B$183,$D$184:$M$184)),
IF(SUM($B$191:$M$191)*ABS(B$183)/ABS(SUM($B$183:$C$183,$D$184:$M$184))&gt;SUM($B$191,$D$191:$M$191),
SUM($B$191,$D$191:$M$191),
SUM($B$191:$C$191,$D$191:$M$191)*ABS(B$183)/ABS(SUM($B$183:$C$183,$D$184:$M$184)))))))))))</f>
        <v>0</v>
      </c>
      <c r="C180" s="146">
        <f>IF($B$11="verheiratet/geschieden",
IF(SUM($B$191:$C$191,$D$191:$M$191)&gt;=ABS(SUM($B$183:$C$183,$D$184:$M$184)),
ABS(C$183),
SUM($B$191:$C$191,$D$191:$M$191)*ABS(C$183)/ABS(SUM($B$183:$C$183,$D$184:$M$184))),
IF(SUM($D$191:$M$191)&lt;=0,
IF($C$191&lt;=0,
0,
IF($B$191&lt;=0,
IF($C$191&gt;=ABS(SUM($C$183,$D$184:$M$184)),
ABS(C$183),
$C$191*ABS(C$183)/ABS(SUM($C$183,$D$184:$M$184))),
IF(SUM($B$191:$C$191)&gt;=ABS(SUM($B$183:$C$183,$D$184:$M$184)),
IF(C$191&gt;=ABS(C$183),
ABS(C$183),
C$191),
IF($C$191&gt;=ABS(SUM($C$183,$D$184:$M$184)),
ABS(C$183),
IF($B$191&gt;=ABS(SUM($B$183,$D$184:$M$184)),
ABS(C$191),
IF(SUM($B$191:$C$191)*ABS($B$183)/ABS(SUM($B$183:$C$183,$D$184:$M$184))&gt;$B$191,
C$191*ABS(C$183)/ABS(SUM($B$183,$D$184:$M$184)),
IF(SUM($B$191:$C$191)*ABS(C$183)/ABS(SUM($B$183:$C$183,$D$184:$M$184))&gt;$C$191,
C$191,
SUM($B$191:$C$191)*ABS(C$183)/ABS(SUM($B$183:$C$183,$D$184:$M$184))))))))),
IF($C$191&lt;=0,
IF($B$191&lt;=0,
IF(SUM($D$191:$M$191)&gt;=ABS(SUM($B$183:$C$183,$D$184:$M$184)),
ABS(C$183),
SUM($D$191:$M$191)*ABS(C$183)/ABS(SUM($B$183:$C$183,$D$184:$M$184))),
IF(SUM($B$191,$D$191:$M$191)&gt;=ABS(SUM($B$183:$C$183,$D$184:$M$184)),
IF(SUM($D$191:$M$191)&gt;=ABS(C$183),
ABS(C$183),
SUM($D$191:$M$191)),
IF(SUM($B$191,$D$191:$M$191)*ABS(C$183)/ABS(SUM($B$183:$C$183,$D$184:$M$184))&gt;SUM($D$191:$M$191),
SUM($D$191:$M$191),
SUM($B$191,$D$191:$M$191)*ABS(C$183)/ABS(SUM($B$183:$C$183,$D$184:$M$184))))),
IF($B$191&lt;=0,
IF(SUM($C$191,$D$191:$M$191)&gt;=ABS(SUM($B$183:$C$183,$D$184:$M$184)),
ABS(C$183),
IF(SUM($C$191,$D$191:$M$191)*ABS($B$183)/ABS(SUM($B$183:$C$183,$D$184:$M$184))&gt;SUM($D$191:$M$191),
C$191*ABS(C$183)/ABS(SUM($C$183,$D$184:$M$184)),
SUM($C$191,$D$191:$M$191)*ABS(C$183)/ABS(SUM($B$183:$C$183,$D$184:$M$184)))),
IF(SUM($B$191:$C$191,$D$191:$M$191)&gt;=ABS(SUM($B$183:$C$183,$D$184:$M$184)),
IF(SUM($C$191,$D$191:$M$191)&gt;=ABS($C$183),
ABS(C$183),
SUM($C$191,$D$191:$M$191)),
IF($C$191&gt;=ABS(SUM($C$183,$D$184:$M$184)),
ABS(C$183),
IF($B$191&gt;=ABS(SUM($B$183,$D$184:$M$184)),
ABS(C$191),
IF(SUM($B$191:$M$191)*ABS($B$183)/ABS(SUM($B$183:$C$183,$D$184:$M$184))&gt;SUM($B$191,$D$191:$M$191),
C$191*ABS(C$183)/ABS(SUM($B$183,$D$184:$M$184)),
IF(SUM($B$191:$M$191)*ABS(C$183)/ABS(SUM($B$183:$C$183,$D$184:$M$184))&gt;SUM($C$191,$D$191:$M$191),
SUM($C$191,$D$191:$M$191),
SUM($B$191:$C$191,$D$191:$M$191)*ABS(C$183)/ABS(SUM($B$183:$C$183,$D$184:$M$184)))))))))))</f>
        <v>0</v>
      </c>
      <c r="D180" s="146">
        <f>IF($B$11="verheiratet/geschieden",
IF(SUM($B$191:$C$191,$D$191:$M$191)&gt;=ABS(SUM($B$183:$C$183,$D$184:$M$184)),
ABS(D$184),
SUM($B$191:$C$191,$D$191:$M$191)*ABS(D$184)/ABS(SUM($B$183:$C$183,$D$184:$M$184))),
IF(SUM($D$191:$M$191)&lt;=0,
IF($B$191&lt;=0,
IF($C$191&lt;=0,
0,
IF($C$191&gt;=ABS(SUM($C$183,$D$184:$M$184)),
ABS(D$184),
$C$191*ABS(D$184)/ABS(SUM($C$183,$D$184:$M$184)))),
IF($C$191&lt;=0,
IF($B$191&gt;=ABS(SUM($B$183,$D$184:$M$184)),
ABS(D$184),
$B$191*ABS(D$184)/ABS(SUM($B$183,$D$184:$M$184))),
IF(SUM($B$191:$C$191)&gt;=ABS(SUM($B$183:$C$183,$D$184:$M$184)),
ABS(D$184),
IF($B$191&gt;=ABS(SUM($B$183,$D$184:$M$184)),
ABS(D$184),
IF($C$191&gt;=ABS(SUM($C$183,$D$184:$M$184)),
ABS(D$184),
IF(SUM($B$191:$C$191)*ABS($C$183)/ABS(SUM($B$183:$C$183,$D$184:$M$184))&gt;$C$191,
$B$191*ABS(D$184)/ABS(SUM($B$183,$D$184:$M$184)),
IF(SUM($B$191:$C$191)*ABS($B$183)/ABS(SUM($B$183:$C$183,$D$184:$M$184))&gt;$B$191,
$C$191*ABS(D$184)/ABS(SUM($C$183,$D$184:$M$184)),
SUM($B$191:$C$191)*ABS(D$184)/ABS(SUM($B$183:$C$183,$D$184:$M$184))))))))),
IF($B$191&lt;=0,
IF($C$191&lt;=0,
IF(SUM($D$191:$M$191)&gt;=ABS(SUM($B$183:$C$183,$D$184:$M$184)),
ABS(D$184),
SUM($D$191:$M$191)*ABS(D$184)/ABS(SUM($B$183:$C$183,$D$184:$M$184))),
IF(SUM($C$191,$D$191:$M$191)&gt;=ABS(SUM($B$183:$C$183,$D$184:$M$184)),
ABS(D$184),
IF(SUM($C$191,$D$191:$M$191)*ABS($B$183)/ABS(SUM($B$183:$C$183,$D$184:$M$184))&gt;SUM($D$191:$M$191),
$C$191*ABS(D$184)/ABS(SUM($C$183,$D$184:$M$184)),
SUM($C$191,$D$191:$M$191)*ABS(D$184)/ABS(SUM($B$183:$C$183,$D$184:$M$184))))),
IF($C$191&lt;=0,
IF(SUM($B$191,$D$191:$M$191)&gt;=ABS(SUM($B$183:$C$183,$D$184:$M$184)),
ABS(D$184),
IF(SUM($B$191,$D$191:$M$191)*ABS($C$183)/ABS(SUM($B$183:$C$183,$D$184:$M$184))&gt;SUM($D$191:$M$191),
$B$191*ABS(D$184)/ABS(SUM($B$183,$D$184:$M$184)),
SUM($B$191,$D$191:$M$191)*ABS(D$184)/ABS(SUM($B$183:$C$183,$D$184:$M$184)))),
IF(SUM($B$191:$C$191,$D$191:$M$191)&gt;=ABS(SUM($B$183:$C$183,$D$184:$M$184)),
ABS(D$184),
IF($B$191&gt;=ABS(SUM($B$183,$D$184:$M$184)),
ABS(D$184),
IF($C$191&gt;=ABS(SUM($C$183,$D$184:$M$184)),
ABS(D$184),
IF(SUM($B$191:$M$191)*ABS($C$183)/ABS(SUM($B$183:$C$183,$D$184:$M$184))&gt;SUM($C$191,$D$191:$M$191),
$B$191*ABS(D$184)/ABS(SUM($B$183,$D$184:$M$184)),
IF(SUM($B$191:$M$191)*ABS($B$183)/ABS(SUM($B$183:$C$183,$D$184:$M$184))&gt;SUM($B$191,$D$191:$M$191),
$C$191*ABS(D$184)/ABS(SUM($C$183,$D$184:$M$184)),
SUM($B$191:$M$191)*ABS(D$184)/ABS(SUM($B$183:$C$183,$D$184:$M$184)))))))))))</f>
        <v>0</v>
      </c>
      <c r="E180" s="146">
        <f t="shared" ref="E180:M180" si="44">IF($B$11="verheiratet/geschieden",
IF(SUM($B$191:$C$191,$D$191:$M$191)&gt;=ABS(SUM($B$183:$C$183,$D$184:$M$184)),
ABS(E$184),
SUM($B$191:$C$191,$D$191:$M$191)*ABS(E$184)/ABS(SUM($B$183:$C$183,$D$184:$M$184))),
IF(SUM($D$191:$M$191)&lt;=0,
IF($B$191&lt;=0,
IF($C$191&lt;=0,
0,
IF($C$191&gt;=ABS(SUM($C$183,$D$184:$M$184)),
ABS(E$184),
$C$191*ABS(E$184)/ABS(SUM($C$183,$D$184:$M$184)))),
IF($C$191&lt;=0,
IF($B$191&gt;=ABS(SUM($B$183,$D$184:$M$184)),
ABS(E$184),
$B$191*ABS(E$184)/ABS(SUM($B$183,$D$184:$M$184))),
IF(SUM($B$191:$C$191)&gt;=ABS(SUM($B$183:$C$183,$D$184:$M$184)),
ABS(E$184),
IF($B$191&gt;=ABS(SUM($B$183,$D$184:$M$184)),
ABS(E$184),
IF($C$191&gt;=ABS(SUM($C$183,$D$184:$M$184)),
ABS(E$184),
IF(SUM($B$191:$C$191)*ABS($C$183)/ABS(SUM($B$183:$C$183,$D$184:$M$184))&gt;$C$191,
$B$191*ABS(E$184)/ABS(SUM($B$183,$D$184:$M$184)),
IF(SUM($B$191:$C$191)*ABS($B$183)/ABS(SUM($B$183:$C$183,$D$184:$M$184))&gt;$B$191,
$C$191*ABS(E$184)/ABS(SUM($C$183,$D$184:$M$184)),
SUM($B$191:$C$191)*ABS(E$184)/ABS(SUM($B$183:$C$183,$D$184:$M$184))))))))),
IF($B$191&lt;=0,
IF($C$191&lt;=0,
IF(SUM($D$191:$M$191)&gt;=ABS(SUM($B$183:$C$183,$D$184:$M$184)),
ABS(E$184),
SUM($D$191:$M$191)*ABS(E$184)/ABS(SUM($B$183:$C$183,$D$184:$M$184))),
IF(SUM($C$191,$D$191:$M$191)&gt;=ABS(SUM($B$183:$C$183,$D$184:$M$184)),
ABS(E$184),
IF(SUM($C$191,$D$191:$M$191)*ABS($B$183)/ABS(SUM($B$183:$C$183,$D$184:$M$184))&gt;SUM($D$191:$M$191),
$C$191*ABS(E$184)/ABS(SUM($C$183,$D$184:$M$184)),
SUM($C$191,$D$191:$M$191)*ABS(E$184)/ABS(SUM($B$183:$C$183,$D$184:$M$184))))),
IF($C$191&lt;=0,
IF(SUM($B$191,$D$191:$M$191)&gt;=ABS(SUM($B$183:$C$183,$D$184:$M$184)),
ABS(E$184),
IF(SUM($B$191,$D$191:$M$191)*ABS($C$183)/ABS(SUM($B$183:$C$183,$D$184:$M$184))&gt;SUM($D$191:$M$191),
$B$191*ABS(E$184)/ABS(SUM($B$183,$D$184:$M$184)),
SUM($B$191,$D$191:$M$191)*ABS(E$184)/ABS(SUM($B$183:$C$183,$D$184:$M$184)))),
IF(SUM($B$191:$C$191,$D$191:$M$191)&gt;=ABS(SUM($B$183:$C$183,$D$184:$M$184)),
ABS(E$184),
IF($B$191&gt;=ABS(SUM($B$183,$D$184:$M$184)),
ABS(E$184),
IF($C$191&gt;=ABS(SUM($C$183,$D$184:$M$184)),
ABS(E$184),
IF(SUM($B$191:$M$191)*ABS($C$183)/ABS(SUM($B$183:$C$183,$D$184:$M$184))&gt;SUM($C$191,$D$191:$M$191),
$B$191*ABS(E$184)/ABS(SUM($B$183,$D$184:$M$184)),
IF(SUM($B$191:$M$191)*ABS($B$183)/ABS(SUM($B$183:$C$183,$D$184:$M$184))&gt;SUM($B$191,$D$191:$M$191),
$C$191*ABS(E$184)/ABS(SUM($C$183,$D$184:$M$184)),
SUM($B$191:$M$191)*ABS(E$184)/ABS(SUM($B$183:$C$183,$D$184:$M$184)))))))))))</f>
        <v>0</v>
      </c>
      <c r="F180" s="146">
        <f t="shared" si="44"/>
        <v>0</v>
      </c>
      <c r="G180" s="146">
        <f t="shared" si="44"/>
        <v>0</v>
      </c>
      <c r="H180" s="146">
        <f t="shared" si="44"/>
        <v>0</v>
      </c>
      <c r="I180" s="146">
        <f t="shared" si="44"/>
        <v>0</v>
      </c>
      <c r="J180" s="146">
        <f t="shared" si="44"/>
        <v>0</v>
      </c>
      <c r="K180" s="146">
        <f t="shared" si="44"/>
        <v>0</v>
      </c>
      <c r="L180" s="146">
        <f t="shared" si="44"/>
        <v>0</v>
      </c>
      <c r="M180" s="146">
        <f t="shared" si="44"/>
        <v>0</v>
      </c>
      <c r="N180" s="94"/>
    </row>
    <row r="181" spans="1:14" x14ac:dyDescent="0.2">
      <c r="A181" s="93" t="s">
        <v>84</v>
      </c>
      <c r="B181" s="134">
        <f>IF(B$178&gt;0,B$178,0)</f>
        <v>0</v>
      </c>
      <c r="C181" s="134">
        <f t="shared" ref="C181:M181" si="45">IF(C$178&gt;0,C$178,0)</f>
        <v>0</v>
      </c>
      <c r="D181" s="134">
        <f t="shared" si="45"/>
        <v>0</v>
      </c>
      <c r="E181" s="134">
        <f t="shared" si="45"/>
        <v>0</v>
      </c>
      <c r="F181" s="134">
        <f t="shared" si="45"/>
        <v>0</v>
      </c>
      <c r="G181" s="134">
        <f t="shared" si="45"/>
        <v>0</v>
      </c>
      <c r="H181" s="134">
        <f t="shared" si="45"/>
        <v>0</v>
      </c>
      <c r="I181" s="134">
        <f t="shared" si="45"/>
        <v>0</v>
      </c>
      <c r="J181" s="134">
        <f t="shared" si="45"/>
        <v>0</v>
      </c>
      <c r="K181" s="134">
        <f t="shared" si="45"/>
        <v>0</v>
      </c>
      <c r="L181" s="134">
        <f t="shared" si="45"/>
        <v>0</v>
      </c>
      <c r="M181" s="134">
        <f t="shared" si="45"/>
        <v>0</v>
      </c>
    </row>
    <row r="182" spans="1:14" s="93" customFormat="1" x14ac:dyDescent="0.2">
      <c r="A182" s="93" t="s">
        <v>158</v>
      </c>
      <c r="B182" s="134"/>
      <c r="C182" s="134"/>
      <c r="D182" s="134">
        <f>IF(D$157&lt;0,-D$157,0)</f>
        <v>0</v>
      </c>
      <c r="E182" s="134">
        <f t="shared" ref="E182:M182" si="46">IF(E$157&lt;0,-E$157,0)</f>
        <v>0</v>
      </c>
      <c r="F182" s="134">
        <f t="shared" si="46"/>
        <v>0</v>
      </c>
      <c r="G182" s="134">
        <f t="shared" si="46"/>
        <v>0</v>
      </c>
      <c r="H182" s="134">
        <f t="shared" si="46"/>
        <v>0</v>
      </c>
      <c r="I182" s="134">
        <f t="shared" si="46"/>
        <v>0</v>
      </c>
      <c r="J182" s="134">
        <f t="shared" si="46"/>
        <v>0</v>
      </c>
      <c r="K182" s="134">
        <f t="shared" si="46"/>
        <v>0</v>
      </c>
      <c r="L182" s="134">
        <f t="shared" si="46"/>
        <v>0</v>
      </c>
      <c r="M182" s="134">
        <f t="shared" si="46"/>
        <v>0</v>
      </c>
      <c r="N182" s="94"/>
    </row>
    <row r="183" spans="1:14" s="93" customFormat="1" x14ac:dyDescent="0.2">
      <c r="A183" s="93" t="s">
        <v>55</v>
      </c>
      <c r="B183" s="134">
        <f>-B$85</f>
        <v>0</v>
      </c>
      <c r="C183" s="134">
        <f t="shared" ref="C183:M183" si="47">-C$85</f>
        <v>0</v>
      </c>
      <c r="D183" s="134">
        <f t="shared" si="47"/>
        <v>0</v>
      </c>
      <c r="E183" s="134">
        <f t="shared" si="47"/>
        <v>0</v>
      </c>
      <c r="F183" s="134">
        <f t="shared" si="47"/>
        <v>0</v>
      </c>
      <c r="G183" s="134">
        <f t="shared" si="47"/>
        <v>0</v>
      </c>
      <c r="H183" s="134">
        <f t="shared" si="47"/>
        <v>0</v>
      </c>
      <c r="I183" s="134">
        <f t="shared" si="47"/>
        <v>0</v>
      </c>
      <c r="J183" s="134">
        <f t="shared" si="47"/>
        <v>0</v>
      </c>
      <c r="K183" s="134">
        <f t="shared" si="47"/>
        <v>0</v>
      </c>
      <c r="L183" s="134">
        <f t="shared" si="47"/>
        <v>0</v>
      </c>
      <c r="M183" s="134">
        <f t="shared" si="47"/>
        <v>0</v>
      </c>
      <c r="N183" s="94"/>
    </row>
    <row r="184" spans="1:14" s="93" customFormat="1" x14ac:dyDescent="0.2">
      <c r="B184" s="134"/>
      <c r="C184" s="134"/>
      <c r="D184" s="18">
        <f>IF(D$9&gt;=18,IF(D$9&gt;$F$28,0,IF(MAX($D$20:$M$20)&lt;$F$29,0,IF(D$185+D$187+D$188&gt;=0,0,D$185+D$187+D$188))),IF(D$185+D$187+D$188&gt;=0,0,D$185+D$187+D$188))</f>
        <v>0</v>
      </c>
      <c r="E184" s="18">
        <f t="shared" ref="E184:M184" si="48">IF(E$9&gt;=18,IF(E$9&gt;$F$28,0,IF(MAX($D$20:$M$20)&lt;$F$29,0,IF(E$185+E$187+E$188&gt;=0,0,E$185+E$187+E$188))),IF(E$185+E$187+E$188&gt;=0,0,E$185+E$187+E$188))</f>
        <v>0</v>
      </c>
      <c r="F184" s="18">
        <f t="shared" si="48"/>
        <v>0</v>
      </c>
      <c r="G184" s="18">
        <f t="shared" si="48"/>
        <v>0</v>
      </c>
      <c r="H184" s="18">
        <f t="shared" si="48"/>
        <v>0</v>
      </c>
      <c r="I184" s="18">
        <f t="shared" si="48"/>
        <v>0</v>
      </c>
      <c r="J184" s="18">
        <f t="shared" si="48"/>
        <v>0</v>
      </c>
      <c r="K184" s="18">
        <f t="shared" si="48"/>
        <v>0</v>
      </c>
      <c r="L184" s="18">
        <f t="shared" si="48"/>
        <v>0</v>
      </c>
      <c r="M184" s="18">
        <f t="shared" si="48"/>
        <v>0</v>
      </c>
      <c r="N184" s="94"/>
    </row>
    <row r="185" spans="1:14" s="93" customFormat="1" x14ac:dyDescent="0.2">
      <c r="A185" s="135" t="s">
        <v>83</v>
      </c>
      <c r="B185" s="138">
        <f>SUM(B$181,B$183)</f>
        <v>0</v>
      </c>
      <c r="C185" s="138">
        <f>SUM(C$181,C$183)</f>
        <v>0</v>
      </c>
      <c r="D185" s="138">
        <f>SUM(D$181:D$183)</f>
        <v>0</v>
      </c>
      <c r="E185" s="138">
        <f t="shared" ref="E185:M185" si="49">SUM(E$181:E$183)</f>
        <v>0</v>
      </c>
      <c r="F185" s="138">
        <f t="shared" si="49"/>
        <v>0</v>
      </c>
      <c r="G185" s="138">
        <f t="shared" si="49"/>
        <v>0</v>
      </c>
      <c r="H185" s="138">
        <f t="shared" si="49"/>
        <v>0</v>
      </c>
      <c r="I185" s="138">
        <f t="shared" si="49"/>
        <v>0</v>
      </c>
      <c r="J185" s="138">
        <f t="shared" si="49"/>
        <v>0</v>
      </c>
      <c r="K185" s="138">
        <f t="shared" si="49"/>
        <v>0</v>
      </c>
      <c r="L185" s="138">
        <f t="shared" si="49"/>
        <v>0</v>
      </c>
      <c r="M185" s="138">
        <f t="shared" si="49"/>
        <v>0</v>
      </c>
      <c r="N185" s="94"/>
    </row>
    <row r="186" spans="1:14" s="93" customFormat="1" x14ac:dyDescent="0.2">
      <c r="B186" s="18"/>
      <c r="C186" s="18"/>
      <c r="D186" s="18">
        <f>IF(D$185&lt;0,IF($B$181&lt;=0,0,MIN(ABS(D$185),$B$181-SUM(E$187:$M$187))),0)</f>
        <v>0</v>
      </c>
      <c r="E186" s="18">
        <f>IF(E$185&lt;0,IF($B$181&lt;=0,0,MIN(ABS(E$185),$B$181-SUM($D$187,F$187:$M$187))),0)</f>
        <v>0</v>
      </c>
      <c r="F186" s="18">
        <f>IF(F$185&lt;0,IF($B$181&lt;=0,0,MIN(ABS(F$185),$B$181-SUM($D$187:E$187,G$187:$M$187))),0)</f>
        <v>0</v>
      </c>
      <c r="G186" s="18">
        <f>IF(G$185&lt;0,IF($B$181&lt;=0,0,MIN(ABS(G$185),$B$181-SUM($D$187:F$187,H$187:$M$187))),0)</f>
        <v>0</v>
      </c>
      <c r="H186" s="18">
        <f>IF(H$185&lt;0,IF($B$181&lt;=0,0,MIN(ABS(H$185),$B$181-SUM($D$187:G$187,I$187:$M$187))),0)</f>
        <v>0</v>
      </c>
      <c r="I186" s="18">
        <f>IF(I$185&lt;0,IF($B$181&lt;=0,0,MIN(ABS(I$185),$B$181-SUM($D$187:H$187,J$187:$M$187))),0)</f>
        <v>0</v>
      </c>
      <c r="J186" s="18">
        <f>IF(J$185&lt;0,IF($B$181&lt;=0,0,MIN(ABS(J$185),$B$181-SUM($D$187:I$187,K$187:$M$187))),0)</f>
        <v>0</v>
      </c>
      <c r="K186" s="18">
        <f>IF(K$185&lt;0,IF($B$181&lt;=0,0,MIN(ABS(K$185),$B$181-SUM($D$187:J$187,L$187:$M$187))),0)</f>
        <v>0</v>
      </c>
      <c r="L186" s="18">
        <f>IF(L$185&lt;0,IF($B$181&lt;=0,0,MIN(ABS(L$185),$B$181-SUM($D$187:K$187,$M$187))),0)</f>
        <v>0</v>
      </c>
      <c r="M186" s="18">
        <f>IF(M$185&lt;0,IF($B$181&lt;=0,0,MIN(ABS(M$185),$B$181-SUM($D$187:L$187))),0)</f>
        <v>0</v>
      </c>
      <c r="N186" s="94"/>
    </row>
    <row r="187" spans="1:14" s="93" customFormat="1" x14ac:dyDescent="0.2">
      <c r="A187" s="93" t="str">
        <f>CONCATENATE("Finanzierung zulasten von ",B6)</f>
        <v>Finanzierung zulasten von Elternteil 1</v>
      </c>
      <c r="B187" s="18"/>
      <c r="C187" s="18"/>
      <c r="D187" s="220">
        <f>IF(D$7&gt;0,
IF(D$9&lt;18,
'Eingabemaske (1)'!D98,
IF(D$9&gt;$F$28,
0,
IF(MAX($D$20:$M$20)&lt;$F$29,
0,
'Eingabemaske (1)'!D98))),
0)</f>
        <v>0</v>
      </c>
      <c r="E187" s="220">
        <f>IF(E$7&gt;0,
IF(E$9&lt;18,
'Eingabemaske (1)'!E98,
IF(E$9&gt;$F$28,
0,
IF(MAX($D$20:$M$20)&lt;$F$29,
0,
'Eingabemaske (1)'!E98))),
0)</f>
        <v>0</v>
      </c>
      <c r="F187" s="220">
        <f>IF(F$7&gt;0,
IF(F$9&lt;18,
'Eingabemaske (1)'!F98,
IF(F$9&gt;$F$28,
0,
IF(MAX($D$20:$M$20)&lt;$F$29,
0,
'Eingabemaske (1)'!F98))),
0)</f>
        <v>0</v>
      </c>
      <c r="G187" s="220">
        <f>IF(G$7&gt;0,
IF(G$9&lt;18,
'Eingabemaske (1)'!G98,
IF(G$9&gt;$F$28,
0,
IF(MAX($D$20:$M$20)&lt;$F$29,
0,
'Eingabemaske (1)'!G98))),
0)</f>
        <v>0</v>
      </c>
      <c r="H187" s="220">
        <f>IF(H$7&gt;0,
IF(H$9&lt;18,
'Eingabemaske (1)'!H98,
IF(H$9&gt;$F$28,
0,
IF(MAX($D$20:$M$20)&lt;$F$29,
0,
'Eingabemaske (1)'!H98))),
0)</f>
        <v>0</v>
      </c>
      <c r="I187" s="220">
        <f>IF(I$7&gt;0,
IF(I$9&lt;18,
'Eingabemaske (1)'!I98,
IF(I$9&gt;$F$28,
0,
IF(MAX($D$20:$M$20)&lt;$F$29,
0,
'Eingabemaske (1)'!I98))),
0)</f>
        <v>0</v>
      </c>
      <c r="J187" s="220">
        <f>IF(J$7&gt;0,
IF(J$9&lt;18,
'Eingabemaske (1)'!J98,
IF(J$9&gt;$F$28,
0,
IF(MAX($D$20:$M$20)&lt;$F$29,
0,
'Eingabemaske (1)'!J98))),
0)</f>
        <v>0</v>
      </c>
      <c r="K187" s="220">
        <f>IF(K$7&gt;0,
IF(K$9&lt;18,
'Eingabemaske (1)'!K98,
IF(K$9&gt;$F$28,
0,
IF(MAX($D$20:$M$20)&lt;$F$29,
0,
'Eingabemaske (1)'!K98))),
0)</f>
        <v>0</v>
      </c>
      <c r="L187" s="220">
        <f>IF(L$7&gt;0,
IF(L$9&lt;18,
'Eingabemaske (1)'!L98,
IF(L$9&gt;$F$28,
0,
IF(MAX($D$20:$M$20)&lt;$F$29,
0,
'Eingabemaske (1)'!L98))),
0)</f>
        <v>0</v>
      </c>
      <c r="M187" s="220">
        <f>IF(M$7&gt;0,
IF(M$9&lt;18,
'Eingabemaske (1)'!M98,
IF(M$9&gt;$F$28,
0,
IF(MAX($D$20:$M$20)&lt;$F$29,
0,
'Eingabemaske (1)'!M98))),
0)</f>
        <v>0</v>
      </c>
      <c r="N187" s="82">
        <f>'Eingabemaske (1)'!N98</f>
        <v>0</v>
      </c>
    </row>
    <row r="188" spans="1:14" s="93" customFormat="1" x14ac:dyDescent="0.2">
      <c r="A188" s="93" t="str">
        <f>CONCATENATE("Finanzierung zulasten von ",C6)</f>
        <v>Finanzierung zulasten von Elternteil 2</v>
      </c>
      <c r="B188" s="18"/>
      <c r="C188" s="18"/>
      <c r="D188" s="220">
        <f>IF(D$7&gt;0,
IF(D$9&lt;18,
'Eingabemaske (1)'!D99,
IF(D$9&gt;$F$28,
0,
IF(MAX($D$20:$M$20)&lt;$F$29,
0,
'Eingabemaske (1)'!D99))),
0)</f>
        <v>0</v>
      </c>
      <c r="E188" s="220">
        <f>IF(E$7&gt;0,
IF(E$9&lt;18,
'Eingabemaske (1)'!E99,
IF(E$9&gt;$F$28,
0,
IF(MAX($D$20:$M$20)&lt;$F$29,
0,
'Eingabemaske (1)'!E99))),
0)</f>
        <v>0</v>
      </c>
      <c r="F188" s="220">
        <f>IF(F$7&gt;0,
IF(F$9&lt;18,
'Eingabemaske (1)'!F99,
IF(F$9&gt;$F$28,
0,
IF(MAX($D$20:$M$20)&lt;$F$29,
0,
'Eingabemaske (1)'!F99))),
0)</f>
        <v>0</v>
      </c>
      <c r="G188" s="220">
        <f>IF(G$7&gt;0,
IF(G$9&lt;18,
'Eingabemaske (1)'!G99,
IF(G$9&gt;$F$28,
0,
IF(MAX($D$20:$M$20)&lt;$F$29,
0,
'Eingabemaske (1)'!G99))),
0)</f>
        <v>0</v>
      </c>
      <c r="H188" s="220">
        <f>IF(H$7&gt;0,
IF(H$9&lt;18,
'Eingabemaske (1)'!H99,
IF(H$9&gt;$F$28,
0,
IF(MAX($D$20:$M$20)&lt;$F$29,
0,
'Eingabemaske (1)'!H99))),
0)</f>
        <v>0</v>
      </c>
      <c r="I188" s="220">
        <f>IF(I$7&gt;0,
IF(I$9&lt;18,
'Eingabemaske (1)'!I99,
IF(I$9&gt;$F$28,
0,
IF(MAX($D$20:$M$20)&lt;$F$29,
0,
'Eingabemaske (1)'!I99))),
0)</f>
        <v>0</v>
      </c>
      <c r="J188" s="220">
        <f>IF(J$7&gt;0,
IF(J$9&lt;18,
'Eingabemaske (1)'!J99,
IF(J$9&gt;$F$28,
0,
IF(MAX($D$20:$M$20)&lt;$F$29,
0,
'Eingabemaske (1)'!J99))),
0)</f>
        <v>0</v>
      </c>
      <c r="K188" s="220">
        <f>IF(K$7&gt;0,
IF(K$9&lt;18,
'Eingabemaske (1)'!K99,
IF(K$9&gt;$F$28,
0,
IF(MAX($D$20:$M$20)&lt;$F$29,
0,
'Eingabemaske (1)'!K99))),
0)</f>
        <v>0</v>
      </c>
      <c r="L188" s="220">
        <f>IF(L$7&gt;0,
IF(L$9&lt;18,
'Eingabemaske (1)'!L99,
IF(L$9&gt;$F$28,
0,
IF(MAX($D$20:$M$20)&lt;$F$29,
0,
'Eingabemaske (1)'!L99))),
0)</f>
        <v>0</v>
      </c>
      <c r="M188" s="220">
        <f>IF(M$7&gt;0,
IF(M$9&lt;18,
'Eingabemaske (1)'!M99,
IF(M$9&gt;$F$28,
0,
IF(MAX($D$20:$M$20)&lt;$F$29,
0,
'Eingabemaske (1)'!M99))),
0)</f>
        <v>0</v>
      </c>
      <c r="N188" s="82">
        <f>'Eingabemaske (1)'!N99</f>
        <v>0</v>
      </c>
    </row>
    <row r="189" spans="1:14" s="93" customFormat="1" x14ac:dyDescent="0.2">
      <c r="B189" s="18"/>
      <c r="C189" s="18"/>
      <c r="D189" s="18">
        <f>IF(D$185&lt;0,IF($C$181&lt;=0,0,MIN(ABS(D$185),$C$181-SUM(E$188:$M$188))),0)</f>
        <v>0</v>
      </c>
      <c r="E189" s="18">
        <f>IF(E$185&lt;0,IF($C$181&lt;=0,0,MIN(ABS(E$185),$C$181-SUM($D$188,F$188:$M$188))),0)</f>
        <v>0</v>
      </c>
      <c r="F189" s="18">
        <f>IF(F$185&lt;0,IF($C$181&lt;=0,0,MIN(ABS(F$185),$C$181-SUM($D$188:E$188,G$188:$M$188))),0)</f>
        <v>0</v>
      </c>
      <c r="G189" s="18">
        <f>IF(G$185&lt;0,IF($C$181&lt;=0,0,MIN(ABS(G$185),$C$181-SUM($D$188:F$188,H$188:$M$188))),0)</f>
        <v>0</v>
      </c>
      <c r="H189" s="18">
        <f>IF(H$185&lt;0,IF($C$181&lt;=0,0,MIN(ABS(H$185),$C$181-SUM($D$188:G$188,I$188:$M$188))),0)</f>
        <v>0</v>
      </c>
      <c r="I189" s="18">
        <f>IF(I$185&lt;0,IF($C$181&lt;=0,0,MIN(ABS(I$185),$C$181-SUM($D$188:H$188,J$188:$M$188))),0)</f>
        <v>0</v>
      </c>
      <c r="J189" s="18">
        <f>IF(J$185&lt;0,IF($C$181&lt;=0,0,MIN(ABS(J$185),$C$181-SUM($D$188:I$188,K$188:$M$188))),0)</f>
        <v>0</v>
      </c>
      <c r="K189" s="18">
        <f>IF(K$185&lt;0,IF($C$181&lt;=0,0,MIN(ABS(K$185),$C$181-SUM($D$188:J$188,L$188:$M$188))),0)</f>
        <v>0</v>
      </c>
      <c r="L189" s="18">
        <f>IF(L$185&lt;0,IF($C$181&lt;=0,0,MIN(ABS(L$185),$C$181-SUM($D$188:K$188,$M$188))),0)</f>
        <v>0</v>
      </c>
      <c r="M189" s="18">
        <f>IF(M$185&lt;0,IF($C$181&lt;=0,0,MIN(ABS(M$185),$C$181-SUM($D$188:L$188))),0)</f>
        <v>0</v>
      </c>
      <c r="N189" s="94"/>
    </row>
    <row r="190" spans="1:14" s="93" customFormat="1" x14ac:dyDescent="0.2">
      <c r="A190" s="93" t="s">
        <v>59</v>
      </c>
      <c r="B190" s="134">
        <f>B$193</f>
        <v>0</v>
      </c>
      <c r="C190" s="134">
        <f>C$193</f>
        <v>0</v>
      </c>
      <c r="D190" s="134">
        <f>D193+D$187+D$188</f>
        <v>0</v>
      </c>
      <c r="E190" s="134">
        <f t="shared" ref="E190:M190" si="50">E193+E$187+E$188</f>
        <v>0</v>
      </c>
      <c r="F190" s="134">
        <f t="shared" si="50"/>
        <v>0</v>
      </c>
      <c r="G190" s="134">
        <f t="shared" si="50"/>
        <v>0</v>
      </c>
      <c r="H190" s="134">
        <f t="shared" si="50"/>
        <v>0</v>
      </c>
      <c r="I190" s="134">
        <f t="shared" si="50"/>
        <v>0</v>
      </c>
      <c r="J190" s="134">
        <f t="shared" si="50"/>
        <v>0</v>
      </c>
      <c r="K190" s="134">
        <f t="shared" si="50"/>
        <v>0</v>
      </c>
      <c r="L190" s="134">
        <f t="shared" si="50"/>
        <v>0</v>
      </c>
      <c r="M190" s="134">
        <f t="shared" si="50"/>
        <v>0</v>
      </c>
      <c r="N190" s="94"/>
    </row>
    <row r="191" spans="1:14" s="93" customFormat="1" x14ac:dyDescent="0.2">
      <c r="B191" s="18">
        <f>B$181-SUM($D$187:$M$187)</f>
        <v>0</v>
      </c>
      <c r="C191" s="18">
        <f>C$181-SUM($D$188:$M$188)</f>
        <v>0</v>
      </c>
      <c r="D191" s="18">
        <f>IF(D$185&lt;=0,0,IF(D$185&gt;=D$181,D$181,D$185))</f>
        <v>0</v>
      </c>
      <c r="E191" s="18">
        <f t="shared" ref="E191:M191" si="51">IF(E$185&lt;=0,0,IF(E$185&gt;=E$181,E$181,E$185))</f>
        <v>0</v>
      </c>
      <c r="F191" s="18">
        <f t="shared" si="51"/>
        <v>0</v>
      </c>
      <c r="G191" s="18">
        <f t="shared" si="51"/>
        <v>0</v>
      </c>
      <c r="H191" s="18">
        <f t="shared" si="51"/>
        <v>0</v>
      </c>
      <c r="I191" s="18">
        <f t="shared" si="51"/>
        <v>0</v>
      </c>
      <c r="J191" s="18">
        <f t="shared" si="51"/>
        <v>0</v>
      </c>
      <c r="K191" s="18">
        <f t="shared" si="51"/>
        <v>0</v>
      </c>
      <c r="L191" s="18">
        <f t="shared" si="51"/>
        <v>0</v>
      </c>
      <c r="M191" s="18">
        <f t="shared" si="51"/>
        <v>0</v>
      </c>
      <c r="N191" s="94"/>
    </row>
    <row r="192" spans="1:14" s="93" customFormat="1" x14ac:dyDescent="0.2">
      <c r="A192" s="93" t="s">
        <v>54</v>
      </c>
      <c r="B192" s="134">
        <f>IF($B$11="verheiratet/geschieden",
IF(SUM($B$191:$M$191)&gt;0,
-(SUM($B$190:$M$190)-SUM($D$187:$M$188))*B$191/SUM($B$191:$M$191)-SUM($D$187:$M$187),
0),
IF(B$191&lt;=0,
0,
IF($C$191&lt;=0,
IF(SUM($D$191:$M$191)&lt;=0,
-SUM($B$190,$D$190:$M$190),
-(SUM($B$190,$D$190:$M$190)-SUM($D$187:$M$188))*B$191/(B$191+(SUM($D$191:$M$191)-$C$190))-SUM($D$187:$M$187)),
IF(SUM($D$191:$M$191)&lt;=0,
IF($B$191+$C$191-$B$190-$C$190=0,
-B$190-SUM($D$187:$M$187),
-B$190-(SUM($D$190:$M$190)-SUM($D$187:$M$188))*(B$191-B$190)/($B$191+$C$191-$B$190-$C$190)-SUM($D$187:$M$187)),
IF(B$191&lt;=B$190,
-B$191,
IF($C$191&lt;=$C$190,
-(SUM($B$190,$D$190:$M$190)-SUM($D$187:$M$188))*B$191/(B$191+(SUM($D$191:$M$191)+($C$191-$C$190)))-SUM($D$187:$M$187),
-(SUM($B$190:$M$190)-SUM($D$187:$M$188))*B$191/SUM($B$191:$M$191)-SUM($D$187:$M$187)))))))</f>
        <v>0</v>
      </c>
      <c r="C192" s="134">
        <f>IF($B$11="verheiratet/geschieden",
IF(SUM($B$191:$M$191)&gt;0,
-(SUM($B$190:$M$190)-SUM($D$187:$M$188))*C$191/SUM($B$191:$M$191)-SUM($D$188:$M$188),
0),
IF(C$191&lt;=0,
0,
IF($B$191&lt;=0,
IF(SUM($D$191:$M$191)&lt;=0,
-SUM($C$190,$D$190:$M$190),
-(SUM($C$190,$D$190:$M$190)-SUM($D$187:$M$188))*C$191/(C$191+(SUM($D$191:$M$191)-$B$190))-SUM($D$188:$M$188)),
IF(SUM($D$191:$M$191)&lt;=0,
IF($B$191+$C$191-$B$190-$C$190=0,
-C$190-SUM($D$188:$M$188),
-C$190-(SUM($D$190:$M$190)-SUM($D$187:$M$188))*(C$191-C$190)/($B$191+$C$191-$B$190-$C$190)-SUM($D$188:$M$188)),
IF(C$191&lt;=C$190,
-C$191,
IF($B$191&lt;=$B$190,
-(SUM($C$190,$D$190:$M$190)-SUM($D$187:$M$188))*C$191/(C$191+(SUM($D$191:$M$191)+($B$191-$B$190)))-SUM($D$188:$M$188),
-(SUM($B$190:$M$190)-SUM($D$187:$M$188))*C$191/SUM($B$191:$M$191)-SUM($D$188:$M$188)))))))</f>
        <v>0</v>
      </c>
      <c r="D192" s="134">
        <f>IF($B$11="verheiratet/geschieden",
IF(SUM($B$191:$M$191)&gt;0,
-(SUM($B$190:$M$190)-SUM($D$187:$M$188))*D$191/SUM($B$191:$M$191),
0),
IF(D$191&lt;=0,
0,
IF($B$191&lt;=0,
IF($C$191&lt;=0,
-SUM($B$190:$M$190)*D$191/SUM($B$191:$M$191),
-$B$190*D$191/SUM($D$191:$M$191)-(SUM($C$190,$D$190:$M$190)-SUM($D$187:$M$188))*(D$191-$B$190*D$191/SUM($D$191:$M$191))/($C$191+(SUM($D$191:$M$191)-$B$190))),
IF($C$191&lt;=0,
-$C$190*D$191/SUM($D$191:$M$191)-(SUM($B$190,$D$190:$M$190)-SUM($D$187:$M$188))*(D$191-$C$190*D$191/SUM($D$191:$M$191))/($B$191+(SUM($D$191:$M$191)-$C$190)),
IF(B$191&lt;=B$190,
-($B$190-$B$191)*D$191/SUM($D$191:$M$191)-(SUM($C$190,$D$190:$M$190)-SUM($D$187:$M$188))*(D$191-($B$190-$B$191)*D$191/SUM($D$191:$M$191))/($C$191+(SUM($D$191:$M$191)-($B$190-$B$191))),
IF($C$191&lt;=$C$190,
-($C$190-$C$191)*D$191/SUM($D$191:$M$191)-(SUM($B$190,$D$190:$M$190)-SUM($D$187:$M$188))*(D$191-($C$190-$C$191)*D$191/SUM($D$191:$M$191))/($B$191+(SUM($D$191:$M$191)-($C$190-$C$191))),
-(SUM($B$190:$M$190)-SUM($D$187:$M$188))*D$191/SUM($B$191:$M$191)))))))</f>
        <v>0</v>
      </c>
      <c r="E192" s="134">
        <f t="shared" ref="E192:M192" si="52">IF($B$11="verheiratet/geschieden",
IF(SUM($B$191:$M$191)&gt;0,
-(SUM($B$190:$M$190)-SUM($D$187:$M$188))*E$191/SUM($B$191:$M$191),
0),
IF(E$191&lt;=0,
0,
IF($B$191&lt;=0,
IF($C$191&lt;=0,
-SUM($B$190:$M$190)*E$191/SUM($B$191:$M$191),
-$B$190*E$191/SUM($D$191:$M$191)-(SUM($C$190,$D$190:$M$190)-SUM($D$187:$M$188))*(E$191-$B$190*E$191/SUM($D$191:$M$191))/($C$191+(SUM($D$191:$M$191)-$B$190))),
IF($C$191&lt;=0,
-$C$190*E$191/SUM($D$191:$M$191)-(SUM($B$190,$D$190:$M$190)-SUM($D$187:$M$188))*(E$191-$C$190*E$191/SUM($D$191:$M$191))/($B$191+(SUM($D$191:$M$191)-$C$190)),
IF(C$191&lt;=C$190,
-($B$190-$B$191)*E$191/SUM($D$191:$M$191)-(SUM($C$190,$D$190:$M$190)-SUM($D$187:$M$188))*(E$191-($B$190-$B$191)*E$191/SUM($D$191:$M$191))/($C$191+(SUM($D$191:$M$191)-($B$190-$B$191))),
IF($C$191&lt;=$C$190,
-($C$190-$C$191)*E$191/SUM($D$191:$M$191)-(SUM($B$190,$D$190:$M$190)-SUM($D$187:$M$188))*(E$191-($C$190-$C$191)*E$191/SUM($D$191:$M$191))/($B$191+(SUM($D$191:$M$191)-($C$190-$C$191))),
-(SUM($B$190:$M$190)-SUM($D$187:$M$188))*E$191/SUM($B$191:$M$191)))))))</f>
        <v>0</v>
      </c>
      <c r="F192" s="134">
        <f t="shared" si="52"/>
        <v>0</v>
      </c>
      <c r="G192" s="134">
        <f t="shared" si="52"/>
        <v>0</v>
      </c>
      <c r="H192" s="134">
        <f t="shared" si="52"/>
        <v>0</v>
      </c>
      <c r="I192" s="134">
        <f t="shared" si="52"/>
        <v>0</v>
      </c>
      <c r="J192" s="134">
        <f t="shared" si="52"/>
        <v>0</v>
      </c>
      <c r="K192" s="134">
        <f t="shared" si="52"/>
        <v>0</v>
      </c>
      <c r="L192" s="134">
        <f t="shared" si="52"/>
        <v>0</v>
      </c>
      <c r="M192" s="134">
        <f t="shared" si="52"/>
        <v>0</v>
      </c>
      <c r="N192" s="94"/>
    </row>
    <row r="193" spans="1:14" s="93" customFormat="1" x14ac:dyDescent="0.2">
      <c r="B193" s="18">
        <f>IF($B$11="verheiratet/geschieden",B$180,IF(AND($B$191&gt;0,$C$191&gt;0,SUM($D$184:$M$184)&lt;=0),IF(AND($C$180=$C$191,SUM($B$180,$D$180:$M$180)&lt;ABS(SUM($B$183,$D$184:$M$184))),B$180+($B$191-SUM($B$180,$D$180:$M$180))*ABS(B$183)/ABS(SUM($B$183,$D$184:$M$184)),B$180),B$180))</f>
        <v>0</v>
      </c>
      <c r="C193" s="18">
        <f>IF($B$11="verheiratet/geschieden",C$180,IF(AND($B$191&gt;0,$C$191&gt;0,SUM($D$184:$M$184)&lt;=0),IF(AND($B$180=$B$191,SUM($C$180,$D$180:$M$180)&lt;ABS(SUM($C$183,$D$184:$M$184))),C$180+($C$191-SUM($C$180,$D$180:$M$180))*ABS(C$183)/ABS(SUM($C$183,$D$184:$M$184)),C$180),C$180))</f>
        <v>0</v>
      </c>
      <c r="D193" s="18">
        <f>IF(D$9&gt;=18,IF(D$9&gt;$F$28,0,IF(MAX($D$20:$M$20)&lt;$F$29,0,IF($B$11="verheiratet/geschieden",D$180,IF(AND($B$191&gt;0,$C$191&gt;0,SUM($D$184:$M$184)&lt;=0),IF(AND($C$180=$C$191,SUM($B$180,$D$180:$M$180)&lt;ABS(SUM($B$183,$D$184:$M$184))),D$180+($B$191-SUM($B$180,$D$180:$M$180))*ABS(D$184)/ABS(SUM($B$183,$D$184:$M$184)),IF(AND($B$180=$B$191,SUM($C$180,$D$180:$M$180)&lt;ABS(SUM($C$183,$D$184:$M$184))),D$180+($C$191-SUM($C$180,$D$180:$M$180))*ABS(D$184)/ABS(SUM($C$183,$D$184:$M$184)),D$180)),D$180)))),IF($B$11="verheiratet/geschieden",D$180,IF(AND($B$191&gt;0,$C$191&gt;0,SUM($D$184:$M$184)&lt;=0),IF(AND($C$180=$C$191,SUM($B$180,$D$180:$M$180)&lt;ABS(SUM($B$183,$D$184:$M$184))),D$180+($B$191-SUM($B$180,$D$180:$M$180))*ABS(D$184)/ABS(SUM($B$183,$D$184:$M$184)),IF(AND($B$180=$B$191,SUM($C$180,$D$180:$M$180)&lt;ABS(SUM($C$183,$D$184:$M$184))),D$180+($C$191-SUM($C$180,$D$180:$M$180))*ABS(D$184)/ABS(SUM($C$183,$D$184:$M$184)),D$180)),D$180)))</f>
        <v>0</v>
      </c>
      <c r="E193" s="18">
        <f t="shared" ref="E193:M193" si="53">IF(E$9&gt;=18,IF(E$9&gt;$F$28,0,IF(MAX($D$20:$M$20)&lt;$F$29,0,IF($B$11="verheiratet/geschieden",E$180,IF(AND($B$191&gt;0,$C$191&gt;0,SUM($D$184:$M$184)&lt;=0),IF(AND($C$180=$C$191,SUM($B$180,$D$180:$M$180)&lt;ABS(SUM($B$183,$D$184:$M$184))),E$180+($B$191-SUM($B$180,$D$180:$M$180))*ABS(E$184)/ABS(SUM($B$183,$D$184:$M$184)),IF(AND($B$180=$B$191,SUM($C$180,$D$180:$M$180)&lt;ABS(SUM($C$183,$D$184:$M$184))),E$180+($C$191-SUM($C$180,$D$180:$M$180))*ABS(E$184)/ABS(SUM($C$183,$D$184:$M$184)),E$180)),E$180)))),IF($B$11="verheiratet/geschieden",E$180,IF(AND($B$191&gt;0,$C$191&gt;0,SUM($D$184:$M$184)&lt;=0),IF(AND($C$180=$C$191,SUM($B$180,$D$180:$M$180)&lt;ABS(SUM($B$183,$D$184:$M$184))),E$180+($B$191-SUM($B$180,$D$180:$M$180))*ABS(E$184)/ABS(SUM($B$183,$D$184:$M$184)),IF(AND($B$180=$B$191,SUM($C$180,$D$180:$M$180)&lt;ABS(SUM($C$183,$D$184:$M$184))),E$180+($C$191-SUM($C$180,$D$180:$M$180))*ABS(E$184)/ABS(SUM($C$183,$D$184:$M$184)),E$180)),E$180)))</f>
        <v>0</v>
      </c>
      <c r="F193" s="18">
        <f t="shared" si="53"/>
        <v>0</v>
      </c>
      <c r="G193" s="18">
        <f t="shared" si="53"/>
        <v>0</v>
      </c>
      <c r="H193" s="18">
        <f t="shared" si="53"/>
        <v>0</v>
      </c>
      <c r="I193" s="18">
        <f t="shared" si="53"/>
        <v>0</v>
      </c>
      <c r="J193" s="18">
        <f t="shared" si="53"/>
        <v>0</v>
      </c>
      <c r="K193" s="18">
        <f t="shared" si="53"/>
        <v>0</v>
      </c>
      <c r="L193" s="18">
        <f t="shared" si="53"/>
        <v>0</v>
      </c>
      <c r="M193" s="18">
        <f t="shared" si="53"/>
        <v>0</v>
      </c>
      <c r="N193" s="94"/>
    </row>
    <row r="194" spans="1:14" ht="15" x14ac:dyDescent="0.25">
      <c r="A194" s="132" t="s">
        <v>76</v>
      </c>
      <c r="B194" s="129">
        <f>B$185+B$190+B$192</f>
        <v>0</v>
      </c>
      <c r="C194" s="129">
        <f t="shared" ref="C194:M194" si="54">C$185+C$190+C$192</f>
        <v>0</v>
      </c>
      <c r="D194" s="129">
        <f t="shared" si="54"/>
        <v>0</v>
      </c>
      <c r="E194" s="129">
        <f t="shared" si="54"/>
        <v>0</v>
      </c>
      <c r="F194" s="129">
        <f t="shared" si="54"/>
        <v>0</v>
      </c>
      <c r="G194" s="129">
        <f t="shared" si="54"/>
        <v>0</v>
      </c>
      <c r="H194" s="129">
        <f t="shared" si="54"/>
        <v>0</v>
      </c>
      <c r="I194" s="129">
        <f t="shared" si="54"/>
        <v>0</v>
      </c>
      <c r="J194" s="129">
        <f t="shared" si="54"/>
        <v>0</v>
      </c>
      <c r="K194" s="129">
        <f t="shared" si="54"/>
        <v>0</v>
      </c>
      <c r="L194" s="129">
        <f t="shared" si="54"/>
        <v>0</v>
      </c>
      <c r="M194" s="129">
        <f t="shared" si="54"/>
        <v>0</v>
      </c>
    </row>
    <row r="195" spans="1:14" x14ac:dyDescent="0.2">
      <c r="A195" s="93"/>
      <c r="B195" s="18">
        <f>IF(ABS(B$192)&gt;B$190,B$192+B$190,0)</f>
        <v>0</v>
      </c>
      <c r="C195" s="18">
        <f t="shared" ref="C195:M195" si="55">IF(ABS(C$192)&gt;C$190,C$192+C$190,0)</f>
        <v>0</v>
      </c>
      <c r="D195" s="18">
        <f t="shared" si="55"/>
        <v>0</v>
      </c>
      <c r="E195" s="18">
        <f t="shared" si="55"/>
        <v>0</v>
      </c>
      <c r="F195" s="18">
        <f t="shared" si="55"/>
        <v>0</v>
      </c>
      <c r="G195" s="18">
        <f t="shared" si="55"/>
        <v>0</v>
      </c>
      <c r="H195" s="18">
        <f t="shared" si="55"/>
        <v>0</v>
      </c>
      <c r="I195" s="18">
        <f t="shared" si="55"/>
        <v>0</v>
      </c>
      <c r="J195" s="18">
        <f t="shared" si="55"/>
        <v>0</v>
      </c>
      <c r="K195" s="18">
        <f t="shared" si="55"/>
        <v>0</v>
      </c>
      <c r="L195" s="18">
        <f t="shared" si="55"/>
        <v>0</v>
      </c>
      <c r="M195" s="18">
        <f t="shared" si="55"/>
        <v>0</v>
      </c>
    </row>
    <row r="196" spans="1:14" s="93" customFormat="1" ht="15" x14ac:dyDescent="0.25">
      <c r="A196" s="75" t="s">
        <v>130</v>
      </c>
      <c r="B196" s="18">
        <f>IF(B$194&gt;=0,0,B$194)</f>
        <v>0</v>
      </c>
      <c r="C196" s="18">
        <f t="shared" ref="C196:M196" si="56">IF(C$194&gt;=0,0,C$194)</f>
        <v>0</v>
      </c>
      <c r="D196" s="18">
        <f t="shared" si="56"/>
        <v>0</v>
      </c>
      <c r="E196" s="18">
        <f t="shared" si="56"/>
        <v>0</v>
      </c>
      <c r="F196" s="18">
        <f t="shared" si="56"/>
        <v>0</v>
      </c>
      <c r="G196" s="18">
        <f t="shared" si="56"/>
        <v>0</v>
      </c>
      <c r="H196" s="18">
        <f t="shared" si="56"/>
        <v>0</v>
      </c>
      <c r="I196" s="18">
        <f t="shared" si="56"/>
        <v>0</v>
      </c>
      <c r="J196" s="18">
        <f t="shared" si="56"/>
        <v>0</v>
      </c>
      <c r="K196" s="18">
        <f t="shared" si="56"/>
        <v>0</v>
      </c>
      <c r="L196" s="18">
        <f t="shared" si="56"/>
        <v>0</v>
      </c>
      <c r="M196" s="18">
        <f t="shared" si="56"/>
        <v>0</v>
      </c>
      <c r="N196" s="94"/>
    </row>
    <row r="197" spans="1:14" s="93" customFormat="1" x14ac:dyDescent="0.2">
      <c r="A197" s="93" t="s">
        <v>77</v>
      </c>
      <c r="B197" s="134">
        <f>IF(B$194&gt;0,B$194,0)</f>
        <v>0</v>
      </c>
      <c r="C197" s="134">
        <f>IF(C$194&gt;0,C$194,0)</f>
        <v>0</v>
      </c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94"/>
    </row>
    <row r="198" spans="1:14" s="93" customFormat="1" x14ac:dyDescent="0.2">
      <c r="B198" s="18">
        <f>IF(SUM($B$195:$M$195)&gt;=0,0,-B$195/SUM($B$195:$M$195)*SUM($D$190:$M$190))</f>
        <v>0</v>
      </c>
      <c r="C198" s="18">
        <f t="shared" ref="C198" si="57">IF(SUM($B$195:$M$195)&gt;=0,0,-C$195/SUM($B$195:$M$195)*SUM($D$190:$M$190))</f>
        <v>0</v>
      </c>
      <c r="D198" s="18">
        <f>IF(SUM($B$195:$M$195)&gt;=0,0,IF(D$195&lt;0,-D$195/SUM($B$195:$M$195)*SUM($D$190:$M$190),D$190))</f>
        <v>0</v>
      </c>
      <c r="E198" s="18">
        <f t="shared" ref="E198:M198" si="58">IF(SUM($B$195:$M$195)&gt;=0,0,IF(E$195&lt;0,-E$195/SUM($B$195:$M$195)*SUM($D$190:$M$190),E$190))</f>
        <v>0</v>
      </c>
      <c r="F198" s="18">
        <f t="shared" si="58"/>
        <v>0</v>
      </c>
      <c r="G198" s="18">
        <f t="shared" si="58"/>
        <v>0</v>
      </c>
      <c r="H198" s="18">
        <f t="shared" si="58"/>
        <v>0</v>
      </c>
      <c r="I198" s="18">
        <f t="shared" si="58"/>
        <v>0</v>
      </c>
      <c r="J198" s="18">
        <f t="shared" si="58"/>
        <v>0</v>
      </c>
      <c r="K198" s="18">
        <f t="shared" si="58"/>
        <v>0</v>
      </c>
      <c r="L198" s="18">
        <f t="shared" si="58"/>
        <v>0</v>
      </c>
      <c r="M198" s="18">
        <f t="shared" si="58"/>
        <v>0</v>
      </c>
      <c r="N198" s="94"/>
    </row>
    <row r="199" spans="1:14" s="93" customFormat="1" x14ac:dyDescent="0.2">
      <c r="A199" s="93" t="s">
        <v>53</v>
      </c>
      <c r="B199" s="134">
        <f>IF($B$197=0,0,IF($B$197&gt;=$C$148,-$C$148,-$B$197))</f>
        <v>0</v>
      </c>
      <c r="C199" s="134">
        <f>IF($C$197=0,0,IF($C$197&gt;=$B$148,-$B$148,-$C$197))</f>
        <v>0</v>
      </c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94"/>
    </row>
    <row r="200" spans="1:14" s="93" customFormat="1" x14ac:dyDescent="0.2"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94"/>
    </row>
    <row r="201" spans="1:14" s="93" customFormat="1" ht="15" x14ac:dyDescent="0.25">
      <c r="A201" s="132" t="s">
        <v>75</v>
      </c>
      <c r="B201" s="129">
        <f>B$197+B$199</f>
        <v>0</v>
      </c>
      <c r="C201" s="129">
        <f>C$197+C$199</f>
        <v>0</v>
      </c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94"/>
    </row>
    <row r="202" spans="1:14" s="93" customFormat="1" x14ac:dyDescent="0.2"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94"/>
    </row>
    <row r="203" spans="1:14" s="93" customFormat="1" ht="15" x14ac:dyDescent="0.25">
      <c r="A203" s="75" t="s">
        <v>79</v>
      </c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94"/>
    </row>
    <row r="204" spans="1:14" s="93" customFormat="1" x14ac:dyDescent="0.2">
      <c r="A204" s="153" t="s">
        <v>125</v>
      </c>
      <c r="B204" s="154" t="str">
        <f>'Eingabemaske (1)'!$B$155</f>
        <v>automatisch</v>
      </c>
      <c r="C204" s="134"/>
      <c r="D204" s="18">
        <f>IF(D$178+D$194&gt;=0,0,D$178+D$194)</f>
        <v>0</v>
      </c>
      <c r="E204" s="18">
        <f t="shared" ref="E204:M204" si="59">IF(E$178+E$194&gt;=0,0,E$178+E$194)</f>
        <v>0</v>
      </c>
      <c r="F204" s="18">
        <f t="shared" si="59"/>
        <v>0</v>
      </c>
      <c r="G204" s="18">
        <f t="shared" si="59"/>
        <v>0</v>
      </c>
      <c r="H204" s="18">
        <f t="shared" si="59"/>
        <v>0</v>
      </c>
      <c r="I204" s="18">
        <f t="shared" si="59"/>
        <v>0</v>
      </c>
      <c r="J204" s="18">
        <f t="shared" si="59"/>
        <v>0</v>
      </c>
      <c r="K204" s="18">
        <f t="shared" si="59"/>
        <v>0</v>
      </c>
      <c r="L204" s="18">
        <f t="shared" si="59"/>
        <v>0</v>
      </c>
      <c r="M204" s="18">
        <f t="shared" si="59"/>
        <v>0</v>
      </c>
      <c r="N204" s="94"/>
    </row>
    <row r="205" spans="1:14" s="93" customFormat="1" x14ac:dyDescent="0.2">
      <c r="A205" s="153"/>
      <c r="B205" s="134"/>
      <c r="C205" s="134"/>
      <c r="D205" s="18">
        <f t="shared" ref="D205:M205" si="60">IF($B$204="manuell",0,IF(ABS(SUM($D$204:$M$204))&gt;0,IF(SUM($B$206:$C$206,$D$209:$M$209)&gt;ABS(SUM($D$204:$M$204)),ABS(D$204),SUM($B$206:$C$206,$D$209:$M$209)*D$204/SUM($D$204:$M$204)),0))</f>
        <v>0</v>
      </c>
      <c r="E205" s="18">
        <f t="shared" si="60"/>
        <v>0</v>
      </c>
      <c r="F205" s="18">
        <f t="shared" si="60"/>
        <v>0</v>
      </c>
      <c r="G205" s="18">
        <f t="shared" si="60"/>
        <v>0</v>
      </c>
      <c r="H205" s="18">
        <f t="shared" si="60"/>
        <v>0</v>
      </c>
      <c r="I205" s="18">
        <f t="shared" si="60"/>
        <v>0</v>
      </c>
      <c r="J205" s="18">
        <f t="shared" si="60"/>
        <v>0</v>
      </c>
      <c r="K205" s="18">
        <f t="shared" si="60"/>
        <v>0</v>
      </c>
      <c r="L205" s="18">
        <f t="shared" si="60"/>
        <v>0</v>
      </c>
      <c r="M205" s="18">
        <f t="shared" si="60"/>
        <v>0</v>
      </c>
      <c r="N205" s="94"/>
    </row>
    <row r="206" spans="1:14" s="93" customFormat="1" x14ac:dyDescent="0.2">
      <c r="A206" s="93" t="s">
        <v>82</v>
      </c>
      <c r="B206" s="134">
        <f>IF(B$201&gt;0,B$201,0)</f>
        <v>0</v>
      </c>
      <c r="C206" s="134">
        <f>IF(C$201&gt;0,C$201,0)</f>
        <v>0</v>
      </c>
      <c r="D206" s="134">
        <f>IF(D$194&gt;0,D$194,0)</f>
        <v>0</v>
      </c>
      <c r="E206" s="134">
        <f t="shared" ref="E206:M206" si="61">IF(E$194&gt;0,E$194,0)</f>
        <v>0</v>
      </c>
      <c r="F206" s="134">
        <f t="shared" si="61"/>
        <v>0</v>
      </c>
      <c r="G206" s="134">
        <f t="shared" si="61"/>
        <v>0</v>
      </c>
      <c r="H206" s="134">
        <f t="shared" si="61"/>
        <v>0</v>
      </c>
      <c r="I206" s="134">
        <f t="shared" si="61"/>
        <v>0</v>
      </c>
      <c r="J206" s="134">
        <f t="shared" si="61"/>
        <v>0</v>
      </c>
      <c r="K206" s="134">
        <f t="shared" si="61"/>
        <v>0</v>
      </c>
      <c r="L206" s="134">
        <f t="shared" si="61"/>
        <v>0</v>
      </c>
      <c r="M206" s="134">
        <f t="shared" si="61"/>
        <v>0</v>
      </c>
      <c r="N206" s="94"/>
    </row>
    <row r="207" spans="1:14" s="93" customFormat="1" x14ac:dyDescent="0.2">
      <c r="A207" s="93" t="s">
        <v>138</v>
      </c>
      <c r="B207" s="134"/>
      <c r="C207" s="134"/>
      <c r="D207" s="134">
        <f>IF(D$194&gt;0,IF(D$194&gt;=D$182,-D$182,-D$194),0)</f>
        <v>0</v>
      </c>
      <c r="E207" s="134">
        <f t="shared" ref="E207:M207" si="62">IF(E$194&gt;0,IF(E$194&gt;=E$182,-E$182,-E$194),0)</f>
        <v>0</v>
      </c>
      <c r="F207" s="134">
        <f t="shared" si="62"/>
        <v>0</v>
      </c>
      <c r="G207" s="134">
        <f t="shared" si="62"/>
        <v>0</v>
      </c>
      <c r="H207" s="134">
        <f t="shared" si="62"/>
        <v>0</v>
      </c>
      <c r="I207" s="134">
        <f t="shared" si="62"/>
        <v>0</v>
      </c>
      <c r="J207" s="134">
        <f t="shared" si="62"/>
        <v>0</v>
      </c>
      <c r="K207" s="134">
        <f t="shared" si="62"/>
        <v>0</v>
      </c>
      <c r="L207" s="134">
        <f t="shared" si="62"/>
        <v>0</v>
      </c>
      <c r="M207" s="134">
        <f t="shared" si="62"/>
        <v>0</v>
      </c>
      <c r="N207" s="94"/>
    </row>
    <row r="208" spans="1:14" s="93" customFormat="1" x14ac:dyDescent="0.2">
      <c r="A208" s="153" t="s">
        <v>124</v>
      </c>
      <c r="B208" s="134">
        <f>IF(SUM($B$206:$C$206,$D$209:$M$209)&gt;0,-SUM($D$205:$M$205)*B$206/SUM($B$206:$C$206,$D$209:$M$209),0)</f>
        <v>0</v>
      </c>
      <c r="C208" s="134">
        <f>IF(SUM($B$206:$C$206,$D$209:$M$209)&gt;0,-SUM($D$205:$M$205)*C$206/SUM($B$206:$C$206,$D$209:$M$209),0)</f>
        <v>0</v>
      </c>
      <c r="D208" s="134">
        <f t="shared" ref="D208:M208" si="63">IF(SUM($B$206:$C$206,$D$209:$M$209)&gt;0,-SUM($D$205:$M$205)*D$209/SUM($B$206:$C$206,$D$209:$M$209),0)</f>
        <v>0</v>
      </c>
      <c r="E208" s="134">
        <f t="shared" si="63"/>
        <v>0</v>
      </c>
      <c r="F208" s="134">
        <f t="shared" si="63"/>
        <v>0</v>
      </c>
      <c r="G208" s="134">
        <f t="shared" si="63"/>
        <v>0</v>
      </c>
      <c r="H208" s="134">
        <f t="shared" si="63"/>
        <v>0</v>
      </c>
      <c r="I208" s="134">
        <f t="shared" si="63"/>
        <v>0</v>
      </c>
      <c r="J208" s="134">
        <f t="shared" si="63"/>
        <v>0</v>
      </c>
      <c r="K208" s="134">
        <f t="shared" si="63"/>
        <v>0</v>
      </c>
      <c r="L208" s="134">
        <f t="shared" si="63"/>
        <v>0</v>
      </c>
      <c r="M208" s="134">
        <f t="shared" si="63"/>
        <v>0</v>
      </c>
      <c r="N208" s="94"/>
    </row>
    <row r="209" spans="1:14" s="93" customFormat="1" x14ac:dyDescent="0.2">
      <c r="B209" s="134"/>
      <c r="C209" s="134"/>
      <c r="D209" s="18">
        <f>D$206+D$207</f>
        <v>0</v>
      </c>
      <c r="E209" s="18">
        <f t="shared" ref="E209:M209" si="64">E$206+E$207</f>
        <v>0</v>
      </c>
      <c r="F209" s="18">
        <f t="shared" si="64"/>
        <v>0</v>
      </c>
      <c r="G209" s="18">
        <f t="shared" si="64"/>
        <v>0</v>
      </c>
      <c r="H209" s="18">
        <f t="shared" si="64"/>
        <v>0</v>
      </c>
      <c r="I209" s="18">
        <f t="shared" si="64"/>
        <v>0</v>
      </c>
      <c r="J209" s="18">
        <f t="shared" si="64"/>
        <v>0</v>
      </c>
      <c r="K209" s="18">
        <f t="shared" si="64"/>
        <v>0</v>
      </c>
      <c r="L209" s="18">
        <f t="shared" si="64"/>
        <v>0</v>
      </c>
      <c r="M209" s="18">
        <f t="shared" si="64"/>
        <v>0</v>
      </c>
      <c r="N209" s="94"/>
    </row>
    <row r="210" spans="1:14" x14ac:dyDescent="0.2">
      <c r="A210" s="15" t="s">
        <v>13</v>
      </c>
      <c r="B210" s="155">
        <f>'Eingabemaske (1)'!B$157</f>
        <v>0</v>
      </c>
      <c r="C210" s="155">
        <f>'Eingabemaske (1)'!C$157</f>
        <v>0</v>
      </c>
      <c r="D210" s="155">
        <f>'Eingabemaske (1)'!D$157</f>
        <v>0</v>
      </c>
      <c r="E210" s="155">
        <f>'Eingabemaske (1)'!E$157</f>
        <v>0</v>
      </c>
      <c r="F210" s="155">
        <f>'Eingabemaske (1)'!F$157</f>
        <v>0</v>
      </c>
      <c r="G210" s="155">
        <f>'Eingabemaske (1)'!G$157</f>
        <v>0</v>
      </c>
      <c r="H210" s="155">
        <f>'Eingabemaske (1)'!H$157</f>
        <v>0</v>
      </c>
      <c r="I210" s="155">
        <f>'Eingabemaske (1)'!I$157</f>
        <v>0</v>
      </c>
      <c r="J210" s="155">
        <f>'Eingabemaske (1)'!J$157</f>
        <v>0</v>
      </c>
      <c r="K210" s="155">
        <f>'Eingabemaske (1)'!K$157</f>
        <v>0</v>
      </c>
      <c r="L210" s="155">
        <f>'Eingabemaske (1)'!L$157</f>
        <v>0</v>
      </c>
      <c r="M210" s="155">
        <f>'Eingabemaske (1)'!M$157</f>
        <v>0</v>
      </c>
      <c r="N210" s="82">
        <f>'Eingabemaske (1)'!N157</f>
        <v>0</v>
      </c>
    </row>
    <row r="211" spans="1:14" x14ac:dyDescent="0.2">
      <c r="B211" s="133"/>
      <c r="C211" s="133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</row>
    <row r="212" spans="1:14" ht="15" x14ac:dyDescent="0.25">
      <c r="A212" s="132" t="s">
        <v>78</v>
      </c>
      <c r="B212" s="129">
        <f>B$201+B$208+B$210</f>
        <v>0</v>
      </c>
      <c r="C212" s="129">
        <f>C$201+C$208+C$210</f>
        <v>0</v>
      </c>
      <c r="D212" s="129">
        <f t="shared" ref="D212:M212" si="65">D$206+D$207+D$208+D$210</f>
        <v>0</v>
      </c>
      <c r="E212" s="129">
        <f t="shared" si="65"/>
        <v>0</v>
      </c>
      <c r="F212" s="129">
        <f t="shared" si="65"/>
        <v>0</v>
      </c>
      <c r="G212" s="129">
        <f t="shared" si="65"/>
        <v>0</v>
      </c>
      <c r="H212" s="129">
        <f t="shared" si="65"/>
        <v>0</v>
      </c>
      <c r="I212" s="129">
        <f t="shared" si="65"/>
        <v>0</v>
      </c>
      <c r="J212" s="129">
        <f t="shared" si="65"/>
        <v>0</v>
      </c>
      <c r="K212" s="129">
        <f t="shared" si="65"/>
        <v>0</v>
      </c>
      <c r="L212" s="129">
        <f t="shared" si="65"/>
        <v>0</v>
      </c>
      <c r="M212" s="129">
        <f t="shared" si="65"/>
        <v>0</v>
      </c>
    </row>
    <row r="213" spans="1:14" x14ac:dyDescent="0.2">
      <c r="B213" s="133"/>
      <c r="C213" s="133"/>
      <c r="D213" s="133"/>
      <c r="E213" s="133"/>
      <c r="F213" s="133"/>
      <c r="G213" s="133"/>
    </row>
    <row r="214" spans="1:14" ht="15" x14ac:dyDescent="0.25">
      <c r="A214" s="75" t="s">
        <v>81</v>
      </c>
      <c r="B214" s="18">
        <f>IF(B$212&gt;0,B$212,0)</f>
        <v>0</v>
      </c>
      <c r="C214" s="18">
        <f>IF(C$212&gt;0,C$212,0)</f>
        <v>0</v>
      </c>
      <c r="D214" s="18">
        <f t="shared" ref="D214:M214" si="66">D$212-D$207</f>
        <v>0</v>
      </c>
      <c r="E214" s="18">
        <f t="shared" si="66"/>
        <v>0</v>
      </c>
      <c r="F214" s="18">
        <f t="shared" si="66"/>
        <v>0</v>
      </c>
      <c r="G214" s="18">
        <f t="shared" si="66"/>
        <v>0</v>
      </c>
      <c r="H214" s="18">
        <f t="shared" si="66"/>
        <v>0</v>
      </c>
      <c r="I214" s="18">
        <f t="shared" si="66"/>
        <v>0</v>
      </c>
      <c r="J214" s="18">
        <f t="shared" si="66"/>
        <v>0</v>
      </c>
      <c r="K214" s="18">
        <f t="shared" si="66"/>
        <v>0</v>
      </c>
      <c r="L214" s="18">
        <f t="shared" si="66"/>
        <v>0</v>
      </c>
      <c r="M214" s="18">
        <f t="shared" si="66"/>
        <v>0</v>
      </c>
    </row>
    <row r="215" spans="1:14" x14ac:dyDescent="0.2">
      <c r="A215" s="93" t="s">
        <v>85</v>
      </c>
      <c r="B215" s="133">
        <f>IF(B$212&gt;0,B$212,0)</f>
        <v>0</v>
      </c>
      <c r="C215" s="133">
        <f t="shared" ref="C215:M215" si="67">IF(C$212&gt;0,C$212,0)</f>
        <v>0</v>
      </c>
      <c r="D215" s="133">
        <f t="shared" si="67"/>
        <v>0</v>
      </c>
      <c r="E215" s="133">
        <f t="shared" si="67"/>
        <v>0</v>
      </c>
      <c r="F215" s="133">
        <f t="shared" si="67"/>
        <v>0</v>
      </c>
      <c r="G215" s="133">
        <f t="shared" si="67"/>
        <v>0</v>
      </c>
      <c r="H215" s="133">
        <f t="shared" si="67"/>
        <v>0</v>
      </c>
      <c r="I215" s="133">
        <f t="shared" si="67"/>
        <v>0</v>
      </c>
      <c r="J215" s="133">
        <f t="shared" si="67"/>
        <v>0</v>
      </c>
      <c r="K215" s="133">
        <f t="shared" si="67"/>
        <v>0</v>
      </c>
      <c r="L215" s="133">
        <f t="shared" si="67"/>
        <v>0</v>
      </c>
      <c r="M215" s="133">
        <f t="shared" si="67"/>
        <v>0</v>
      </c>
    </row>
    <row r="216" spans="1:14" x14ac:dyDescent="0.2">
      <c r="A216" s="93"/>
      <c r="B216" s="18">
        <f>IF(SUM($B$220:$M$220)&lt;=0,
IF(B$215-B$218&gt;0,
B$215-B$218,
0),
IF(B$218&gt;0,
0,
IF($B$11="unverheiratet",
IF(B$220=0,
0,
(SUM($D$215:$M$215)-SUM($D$218:$M$218))*B$220/SUM($B$220:$M$220)+B$215*B$220/(B$220+SUM($D$220:$M$220))),
(SUM($B$215:$M$215)-SUM($B$218:$M$218))*B$220/SUM($B$220:$M$220))))</f>
        <v>0</v>
      </c>
      <c r="C216" s="18">
        <f>IF(SUM($B$220:$M$220)&lt;=0,
IF(C$215-C$218&gt;0,
C$215-C$218,
0),
IF(C$218&gt;0,
0,
IF($B$11="unverheiratet",
IF(C$220=0,
0,
(SUM($D$215:$M$215)-SUM($D$218:$M$218))*C$220/SUM($B$220:$M$220)+C$215*C$220/(C$220+SUM($D$220:$M$220))),
(SUM($B$215:$M$215)-SUM($B$218:$M$218))*C$220/SUM($B$220:$M$220))))</f>
        <v>0</v>
      </c>
      <c r="D216" s="18">
        <f>IF(SUM($B$220:$M$220)&lt;=0,
IF(D$215-D$218&gt;0,
D$215-D$218,
0),
IF(D$218&gt;0,
0,
IF($B$11="unverheiratet",
IF(D$220=0,
0,
(SUM($D$215:$M$215)-SUM($D$218:$M$218))*D$220/SUM($B$220:$M$220)
+($B$215-$B$218)*D$220/($B$220+SUM($D$220:$M$220))
+($C$215-$C$218)*D$220/($C$220+SUM($D$220:$M$220))),
(SUM($B$215:$M$215)-SUM($B$218:$M$218))*D$220/SUM($B$220:$M$220))))</f>
        <v>0</v>
      </c>
      <c r="E216" s="18">
        <f t="shared" ref="E216:M216" si="68">IF(SUM($B$220:$M$220)&lt;=0,
IF(E$215-E$218&gt;0,
E$215-E$218,
0),
IF(E$218&gt;0,
0,
IF($B$11="unverheiratet",
IF(E$220=0,
0,
(SUM($D$215:$M$215)-SUM($D$218:$M$218))*E$220/SUM($B$220:$M$220)
+($B$215-$B$218)*E$220/($B$220+SUM($D$220:$M$220))
+($C$215-$C$218)*E$220/($C$220+SUM($D$220:$M$220))),
(SUM($B$215:$M$215)-SUM($B$218:$M$218))*E$220/SUM($B$220:$M$220))))</f>
        <v>0</v>
      </c>
      <c r="F216" s="18">
        <f t="shared" si="68"/>
        <v>0</v>
      </c>
      <c r="G216" s="18">
        <f t="shared" si="68"/>
        <v>0</v>
      </c>
      <c r="H216" s="18">
        <f t="shared" si="68"/>
        <v>0</v>
      </c>
      <c r="I216" s="18">
        <f t="shared" si="68"/>
        <v>0</v>
      </c>
      <c r="J216" s="18">
        <f t="shared" si="68"/>
        <v>0</v>
      </c>
      <c r="K216" s="18">
        <f t="shared" si="68"/>
        <v>0</v>
      </c>
      <c r="L216" s="18">
        <f t="shared" si="68"/>
        <v>0</v>
      </c>
      <c r="M216" s="18">
        <f t="shared" si="68"/>
        <v>0</v>
      </c>
    </row>
    <row r="217" spans="1:14" x14ac:dyDescent="0.2">
      <c r="A217" s="130" t="s">
        <v>160</v>
      </c>
      <c r="B217" s="205">
        <f>'Eingabemaske (1)'!B$161</f>
        <v>0</v>
      </c>
      <c r="C217" s="205">
        <f>'Eingabemaske (1)'!C$161</f>
        <v>0</v>
      </c>
      <c r="D217" s="206">
        <f>'Eingabemaske (1)'!D$161</f>
        <v>0</v>
      </c>
      <c r="E217" s="206">
        <f>'Eingabemaske (1)'!E$161</f>
        <v>0</v>
      </c>
      <c r="F217" s="206">
        <f>'Eingabemaske (1)'!F$161</f>
        <v>0</v>
      </c>
      <c r="G217" s="206">
        <f>'Eingabemaske (1)'!G$161</f>
        <v>0</v>
      </c>
      <c r="H217" s="206">
        <f>'Eingabemaske (1)'!H$161</f>
        <v>0</v>
      </c>
      <c r="I217" s="206">
        <f>'Eingabemaske (1)'!I$161</f>
        <v>0</v>
      </c>
      <c r="J217" s="206">
        <f>'Eingabemaske (1)'!J$161</f>
        <v>0</v>
      </c>
      <c r="K217" s="206">
        <f>'Eingabemaske (1)'!K$161</f>
        <v>0</v>
      </c>
      <c r="L217" s="206">
        <f>'Eingabemaske (1)'!L$161</f>
        <v>0</v>
      </c>
      <c r="M217" s="206">
        <f>'Eingabemaske (1)'!M$161</f>
        <v>0</v>
      </c>
      <c r="N217" s="82">
        <f>'Eingabemaske (1)'!N161</f>
        <v>0</v>
      </c>
    </row>
    <row r="218" spans="1:14" x14ac:dyDescent="0.2">
      <c r="A218" s="221" t="s">
        <v>154</v>
      </c>
      <c r="B218" s="18">
        <f>IF(B$7&gt;0,IF($B$11="unverheiratet",IF(B$217&gt;SUM($B$215,$D$215:$M$215),SUM($B$215,$D$215:$M$215),B$217),B$217),0)</f>
        <v>0</v>
      </c>
      <c r="C218" s="18">
        <f>IF(C$7&gt;0,IF($B$11="unverheiratet",IF(C$217&gt;SUM($C$215:$M$215),SUM($C$215:$M$215),C$217),C$217),0)</f>
        <v>0</v>
      </c>
      <c r="D218" s="18">
        <f>IF(D$7&gt;0,D$217,0)</f>
        <v>0</v>
      </c>
      <c r="E218" s="18">
        <f t="shared" ref="E218:M218" si="69">IF(E$7&gt;0,E$217,0)</f>
        <v>0</v>
      </c>
      <c r="F218" s="18">
        <f t="shared" si="69"/>
        <v>0</v>
      </c>
      <c r="G218" s="18">
        <f t="shared" si="69"/>
        <v>0</v>
      </c>
      <c r="H218" s="18">
        <f t="shared" si="69"/>
        <v>0</v>
      </c>
      <c r="I218" s="18">
        <f t="shared" si="69"/>
        <v>0</v>
      </c>
      <c r="J218" s="18">
        <f t="shared" si="69"/>
        <v>0</v>
      </c>
      <c r="K218" s="18">
        <f t="shared" si="69"/>
        <v>0</v>
      </c>
      <c r="L218" s="18">
        <f t="shared" si="69"/>
        <v>0</v>
      </c>
      <c r="M218" s="18">
        <f t="shared" si="69"/>
        <v>0</v>
      </c>
    </row>
    <row r="219" spans="1:14" x14ac:dyDescent="0.2">
      <c r="A219" s="15" t="s">
        <v>161</v>
      </c>
      <c r="B219" s="208">
        <f>'Eingabemaske (1)'!B$163</f>
        <v>0</v>
      </c>
      <c r="C219" s="208">
        <f>'Eingabemaske (1)'!C$163</f>
        <v>0</v>
      </c>
      <c r="D219" s="90">
        <f>'Eingabemaske (1)'!D$163</f>
        <v>0</v>
      </c>
      <c r="E219" s="90">
        <f>'Eingabemaske (1)'!E$163</f>
        <v>0</v>
      </c>
      <c r="F219" s="90">
        <f>'Eingabemaske (1)'!F$163</f>
        <v>0</v>
      </c>
      <c r="G219" s="90">
        <f>'Eingabemaske (1)'!G$163</f>
        <v>0</v>
      </c>
      <c r="H219" s="90">
        <f>'Eingabemaske (1)'!H$163</f>
        <v>0</v>
      </c>
      <c r="I219" s="90">
        <f>'Eingabemaske (1)'!I$163</f>
        <v>0</v>
      </c>
      <c r="J219" s="90">
        <f>'Eingabemaske (1)'!J$163</f>
        <v>0</v>
      </c>
      <c r="K219" s="90">
        <f>'Eingabemaske (1)'!K$163</f>
        <v>0</v>
      </c>
      <c r="L219" s="90">
        <f>'Eingabemaske (1)'!L$163</f>
        <v>0</v>
      </c>
      <c r="M219" s="90">
        <f>'Eingabemaske (1)'!M$163</f>
        <v>0</v>
      </c>
      <c r="N219" s="82">
        <f>'Eingabemaske (1)'!N163</f>
        <v>0</v>
      </c>
    </row>
    <row r="220" spans="1:14" x14ac:dyDescent="0.2">
      <c r="B220" s="84">
        <f>IF(B$7&gt;0,
IF(B$218&gt;0,
0,
IF($B$11="unverheiratet",
IF(B$215&lt;=0,
0,
IF(SUM(B$219,$D$219:$M$219)=0,
1,
B$219)),
B$219)),
0)</f>
        <v>0</v>
      </c>
      <c r="C220" s="84">
        <f>IF(C$7&gt;0,
IF(C$218&gt;0,
0,
IF($B$11="unverheiratet",
IF(C$215&lt;=0,
0,
IF(SUM(C$219,$D$219:$M$219)=0,
1,
C$219)),
C$219)),
0)</f>
        <v>0</v>
      </c>
      <c r="D220" s="84">
        <f t="shared" ref="D220:M220" si="70">IF(D$7&gt;0,IF(D$218&gt;0,0,D$219),0)</f>
        <v>0</v>
      </c>
      <c r="E220" s="84">
        <f t="shared" si="70"/>
        <v>0</v>
      </c>
      <c r="F220" s="84">
        <f t="shared" si="70"/>
        <v>0</v>
      </c>
      <c r="G220" s="84">
        <f t="shared" si="70"/>
        <v>0</v>
      </c>
      <c r="H220" s="84">
        <f t="shared" si="70"/>
        <v>0</v>
      </c>
      <c r="I220" s="84">
        <f t="shared" si="70"/>
        <v>0</v>
      </c>
      <c r="J220" s="84">
        <f t="shared" si="70"/>
        <v>0</v>
      </c>
      <c r="K220" s="84">
        <f t="shared" si="70"/>
        <v>0</v>
      </c>
      <c r="L220" s="84">
        <f t="shared" si="70"/>
        <v>0</v>
      </c>
      <c r="M220" s="84">
        <f t="shared" si="70"/>
        <v>0</v>
      </c>
    </row>
    <row r="221" spans="1:14" x14ac:dyDescent="0.2">
      <c r="A221" s="15" t="s">
        <v>61</v>
      </c>
      <c r="B221" s="156">
        <f t="shared" ref="B221:M221" si="71">IF(SUM($B$212:$M$212)&gt;0,B$223/SUM($B$212:$M$212),0)</f>
        <v>0</v>
      </c>
      <c r="C221" s="156">
        <f t="shared" si="71"/>
        <v>0</v>
      </c>
      <c r="D221" s="156">
        <f t="shared" si="71"/>
        <v>0</v>
      </c>
      <c r="E221" s="156">
        <f t="shared" si="71"/>
        <v>0</v>
      </c>
      <c r="F221" s="156">
        <f t="shared" si="71"/>
        <v>0</v>
      </c>
      <c r="G221" s="156">
        <f t="shared" si="71"/>
        <v>0</v>
      </c>
      <c r="H221" s="156">
        <f t="shared" si="71"/>
        <v>0</v>
      </c>
      <c r="I221" s="156">
        <f t="shared" si="71"/>
        <v>0</v>
      </c>
      <c r="J221" s="156">
        <f t="shared" si="71"/>
        <v>0</v>
      </c>
      <c r="K221" s="156">
        <f t="shared" si="71"/>
        <v>0</v>
      </c>
      <c r="L221" s="156">
        <f t="shared" si="71"/>
        <v>0</v>
      </c>
      <c r="M221" s="156">
        <f t="shared" si="71"/>
        <v>0</v>
      </c>
    </row>
    <row r="222" spans="1:14" x14ac:dyDescent="0.2">
      <c r="B222" s="18">
        <f>B$225</f>
        <v>0</v>
      </c>
      <c r="C222" s="18">
        <f>C$225</f>
        <v>0</v>
      </c>
      <c r="D222" s="18">
        <f t="shared" ref="D222:M222" si="72">IF(OR(AND($B$204="manuell",D$9&gt;$F$28),AND($B$204="manuell",D$9&gt;=18,D$9&lt;=$F$28,MAX($D$20:$M$20)&lt;$F$29)),0,IF(D$225&lt;=ABS(D$207),0,D$225+D$207))</f>
        <v>0</v>
      </c>
      <c r="E222" s="18">
        <f t="shared" si="72"/>
        <v>0</v>
      </c>
      <c r="F222" s="18">
        <f t="shared" si="72"/>
        <v>0</v>
      </c>
      <c r="G222" s="18">
        <f t="shared" si="72"/>
        <v>0</v>
      </c>
      <c r="H222" s="18">
        <f t="shared" si="72"/>
        <v>0</v>
      </c>
      <c r="I222" s="18">
        <f t="shared" si="72"/>
        <v>0</v>
      </c>
      <c r="J222" s="18">
        <f t="shared" si="72"/>
        <v>0</v>
      </c>
      <c r="K222" s="18">
        <f t="shared" si="72"/>
        <v>0</v>
      </c>
      <c r="L222" s="18">
        <f t="shared" si="72"/>
        <v>0</v>
      </c>
      <c r="M222" s="18">
        <f t="shared" si="72"/>
        <v>0</v>
      </c>
    </row>
    <row r="223" spans="1:14" x14ac:dyDescent="0.2">
      <c r="A223" s="135" t="s">
        <v>12</v>
      </c>
      <c r="B223" s="138">
        <f>IF(B$218&gt;0,B$218,IF(SUM($B$222:$M$222)&gt;0,(SUM($B$215:$M$215)-SUM($B$218:$M$218))*B$222/SUM($B$222:$M$222),0))</f>
        <v>0</v>
      </c>
      <c r="C223" s="138">
        <f>IF(C$218&gt;0,C$218,IF(SUM($B$222:$M$222)&gt;0,(SUM($B$215:$M$215)-SUM($B$218:$M$218))*C$222/SUM($B$222:$M$222),0))</f>
        <v>0</v>
      </c>
      <c r="D223" s="138">
        <f t="shared" ref="D223:M223" si="73">IF(OR(AND($B$204="manuell",D$9&gt;$F$28),AND($B$204="manuell",D$9&gt;=18,D$9&lt;=$F$28,MAX($D$20:$M$20)&lt;$F$29)),0,IF(D$218&gt;0,D$218,IF(SUM($B$222:$M$222)&gt;0,(SUM($B$215:$M$215)-SUM($B$218:$M$218))*D$222/SUM($B$222:$M$222),0)))</f>
        <v>0</v>
      </c>
      <c r="E223" s="138">
        <f t="shared" si="73"/>
        <v>0</v>
      </c>
      <c r="F223" s="138">
        <f t="shared" si="73"/>
        <v>0</v>
      </c>
      <c r="G223" s="138">
        <f t="shared" si="73"/>
        <v>0</v>
      </c>
      <c r="H223" s="138">
        <f t="shared" si="73"/>
        <v>0</v>
      </c>
      <c r="I223" s="138">
        <f t="shared" si="73"/>
        <v>0</v>
      </c>
      <c r="J223" s="138">
        <f t="shared" si="73"/>
        <v>0</v>
      </c>
      <c r="K223" s="138">
        <f t="shared" si="73"/>
        <v>0</v>
      </c>
      <c r="L223" s="138">
        <f t="shared" si="73"/>
        <v>0</v>
      </c>
      <c r="M223" s="138">
        <f t="shared" si="73"/>
        <v>0</v>
      </c>
    </row>
    <row r="224" spans="1:14" x14ac:dyDescent="0.2">
      <c r="A224" s="93" t="s">
        <v>58</v>
      </c>
      <c r="B224" s="134">
        <f>-B$215</f>
        <v>0</v>
      </c>
      <c r="C224" s="134">
        <f t="shared" ref="C224:M224" si="74">-C$215</f>
        <v>0</v>
      </c>
      <c r="D224" s="134">
        <f t="shared" si="74"/>
        <v>0</v>
      </c>
      <c r="E224" s="134">
        <f t="shared" si="74"/>
        <v>0</v>
      </c>
      <c r="F224" s="134">
        <f t="shared" si="74"/>
        <v>0</v>
      </c>
      <c r="G224" s="134">
        <f t="shared" si="74"/>
        <v>0</v>
      </c>
      <c r="H224" s="134">
        <f t="shared" si="74"/>
        <v>0</v>
      </c>
      <c r="I224" s="134">
        <f t="shared" si="74"/>
        <v>0</v>
      </c>
      <c r="J224" s="134">
        <f t="shared" si="74"/>
        <v>0</v>
      </c>
      <c r="K224" s="134">
        <f t="shared" si="74"/>
        <v>0</v>
      </c>
      <c r="L224" s="134">
        <f t="shared" si="74"/>
        <v>0</v>
      </c>
      <c r="M224" s="134">
        <f t="shared" si="74"/>
        <v>0</v>
      </c>
    </row>
    <row r="225" spans="1:13" x14ac:dyDescent="0.2">
      <c r="B225" s="18">
        <f>IF(SUM($B$216:$M$216)&gt;0,(SUM($B$214:$M$214)-SUM($B$218:$M$218))*B$216/SUM($B$216:$M$216),0)</f>
        <v>0</v>
      </c>
      <c r="C225" s="18">
        <f t="shared" ref="C225:M225" si="75">IF(SUM($B$216:$M$216)&gt;0,(SUM($B$214:$M$214)-SUM($B$218:$M$218))*C$216/SUM($B$216:$M$216),0)</f>
        <v>0</v>
      </c>
      <c r="D225" s="18">
        <f t="shared" si="75"/>
        <v>0</v>
      </c>
      <c r="E225" s="18">
        <f t="shared" si="75"/>
        <v>0</v>
      </c>
      <c r="F225" s="18">
        <f t="shared" si="75"/>
        <v>0</v>
      </c>
      <c r="G225" s="18">
        <f t="shared" si="75"/>
        <v>0</v>
      </c>
      <c r="H225" s="18">
        <f t="shared" si="75"/>
        <v>0</v>
      </c>
      <c r="I225" s="18">
        <f t="shared" si="75"/>
        <v>0</v>
      </c>
      <c r="J225" s="18">
        <f t="shared" si="75"/>
        <v>0</v>
      </c>
      <c r="K225" s="18">
        <f t="shared" si="75"/>
        <v>0</v>
      </c>
      <c r="L225" s="18">
        <f t="shared" si="75"/>
        <v>0</v>
      </c>
      <c r="M225" s="18">
        <f t="shared" si="75"/>
        <v>0</v>
      </c>
    </row>
    <row r="226" spans="1:13" ht="15" x14ac:dyDescent="0.25">
      <c r="A226" s="75" t="s">
        <v>86</v>
      </c>
      <c r="B226" s="133"/>
      <c r="C226" s="133"/>
      <c r="D226" s="133"/>
      <c r="E226" s="133"/>
      <c r="F226" s="133"/>
      <c r="G226" s="133"/>
    </row>
    <row r="227" spans="1:13" x14ac:dyDescent="0.2">
      <c r="A227" s="153" t="s">
        <v>87</v>
      </c>
      <c r="B227" s="133">
        <f t="shared" ref="B227:M227" si="76">B$70+B$85</f>
        <v>0</v>
      </c>
      <c r="C227" s="133">
        <f t="shared" si="76"/>
        <v>0</v>
      </c>
      <c r="D227" s="133">
        <f t="shared" si="76"/>
        <v>0</v>
      </c>
      <c r="E227" s="133">
        <f t="shared" si="76"/>
        <v>0</v>
      </c>
      <c r="F227" s="133">
        <f t="shared" si="76"/>
        <v>0</v>
      </c>
      <c r="G227" s="133">
        <f t="shared" si="76"/>
        <v>0</v>
      </c>
      <c r="H227" s="133">
        <f t="shared" si="76"/>
        <v>0</v>
      </c>
      <c r="I227" s="133">
        <f t="shared" si="76"/>
        <v>0</v>
      </c>
      <c r="J227" s="133">
        <f t="shared" si="76"/>
        <v>0</v>
      </c>
      <c r="K227" s="133">
        <f t="shared" si="76"/>
        <v>0</v>
      </c>
      <c r="L227" s="133">
        <f t="shared" si="76"/>
        <v>0</v>
      </c>
      <c r="M227" s="133">
        <f t="shared" si="76"/>
        <v>0</v>
      </c>
    </row>
    <row r="228" spans="1:13" x14ac:dyDescent="0.2">
      <c r="A228" s="153" t="s">
        <v>88</v>
      </c>
      <c r="B228" s="133">
        <f>IF(B$178&lt;0,IF(B$194&lt;0,B$70+B$85+B$178+B$194,B$70+B$85+B$178),IF(B$194&lt;0,B$70+B$85+B$194,B$70+B$85))</f>
        <v>0</v>
      </c>
      <c r="C228" s="133">
        <f>IF(C$178&lt;0,IF(C$194&lt;0,C$70+C$85+C$178+C$194,C$70+C$85+C$178),IF(C$194&lt;0,C$70+C$85+C$194,C$70+C$85))</f>
        <v>0</v>
      </c>
      <c r="D228" s="133">
        <f t="shared" ref="D228:M228" si="77">IF(D$178&lt;0,IF(D$194&lt;0,D$70+D$85+D$178+D$194+D$205,D$70+D$85+D$178+D$205),IF(D$194&lt;0,D$70+D$85+D$194+D$205,D$70+D$85))</f>
        <v>0</v>
      </c>
      <c r="E228" s="133">
        <f t="shared" si="77"/>
        <v>0</v>
      </c>
      <c r="F228" s="133">
        <f t="shared" si="77"/>
        <v>0</v>
      </c>
      <c r="G228" s="133">
        <f t="shared" si="77"/>
        <v>0</v>
      </c>
      <c r="H228" s="133">
        <f t="shared" si="77"/>
        <v>0</v>
      </c>
      <c r="I228" s="133">
        <f t="shared" si="77"/>
        <v>0</v>
      </c>
      <c r="J228" s="133">
        <f t="shared" si="77"/>
        <v>0</v>
      </c>
      <c r="K228" s="133">
        <f t="shared" si="77"/>
        <v>0</v>
      </c>
      <c r="L228" s="133">
        <f t="shared" si="77"/>
        <v>0</v>
      </c>
      <c r="M228" s="133">
        <f t="shared" si="77"/>
        <v>0</v>
      </c>
    </row>
    <row r="229" spans="1:13" x14ac:dyDescent="0.2">
      <c r="A229" s="153"/>
      <c r="B229" s="18"/>
      <c r="C229" s="18"/>
      <c r="D229" s="18">
        <f>IF(D$7&gt;0,IF(D$247&gt;SUM('Listen (1)'!G$19,'Listen (1)'!G$21:G$30),ABS('Listen (1)'!G$19),D$247),0)</f>
        <v>0</v>
      </c>
      <c r="E229" s="18">
        <f>IF(E$7&gt;0,IF(E$247&gt;SUM('Listen (1)'!H$19,'Listen (1)'!H$21:H$30),ABS('Listen (1)'!H$19),E$247),0)</f>
        <v>0</v>
      </c>
      <c r="F229" s="18">
        <f>IF(F$7&gt;0,IF(F$247&gt;SUM('Listen (1)'!I$19,'Listen (1)'!I$21:I$30),ABS('Listen (1)'!I$19),F$247),0)</f>
        <v>0</v>
      </c>
      <c r="G229" s="18">
        <f>IF(G$7&gt;0,IF(G$247&gt;SUM('Listen (1)'!J$19,'Listen (1)'!J$21:J$30),ABS('Listen (1)'!J$19),G$247),0)</f>
        <v>0</v>
      </c>
      <c r="H229" s="18">
        <f>IF(H$7&gt;0,IF(H$247&gt;SUM('Listen (1)'!K$19,'Listen (1)'!K$21:K$30),ABS('Listen (1)'!K$19),H$247),0)</f>
        <v>0</v>
      </c>
      <c r="I229" s="18">
        <f>IF(I$7&gt;0,IF(I$247&gt;SUM('Listen (1)'!L$19,'Listen (1)'!L$21:L$30),ABS('Listen (1)'!L$19),I$247),0)</f>
        <v>0</v>
      </c>
      <c r="J229" s="18">
        <f>IF(J$7&gt;0,IF(J$247&gt;SUM('Listen (1)'!M$19,'Listen (1)'!M$21:M$30),ABS('Listen (1)'!M$19),J$247),0)</f>
        <v>0</v>
      </c>
      <c r="K229" s="18">
        <f>IF(K$7&gt;0,IF(K$247&gt;SUM('Listen (1)'!N$19,'Listen (1)'!N$21:N$30),ABS('Listen (1)'!N$19),K$247),0)</f>
        <v>0</v>
      </c>
      <c r="L229" s="18">
        <f>IF(L$7&gt;0,IF(L$247&gt;SUM('Listen (1)'!O$19,'Listen (1)'!O$21:O$30),ABS('Listen (1)'!O$19),L$247),0)</f>
        <v>0</v>
      </c>
      <c r="M229" s="18">
        <f>IF(M$7&gt;0,IF(M$247&gt;SUM('Listen (1)'!P$19,'Listen (1)'!P$21:P$30),ABS('Listen (1)'!P$19),M$247),0)</f>
        <v>0</v>
      </c>
    </row>
    <row r="230" spans="1:13" x14ac:dyDescent="0.2">
      <c r="A230" s="153" t="s">
        <v>16</v>
      </c>
      <c r="B230" s="133">
        <f>B$148</f>
        <v>0</v>
      </c>
      <c r="C230" s="133">
        <f>C$148</f>
        <v>0</v>
      </c>
      <c r="D230" s="18">
        <f>IF(D$7&gt;0,IF(D$243&gt;SUM('Listen (1)'!G$20:G$30),ABS('Listen (1)'!G$20),D$243),0)</f>
        <v>0</v>
      </c>
      <c r="E230" s="18">
        <f>IF(E$7&gt;0,IF(E$243&gt;SUM('Listen (1)'!H$20:H$30),ABS('Listen (1)'!H$20),E$243),0)</f>
        <v>0</v>
      </c>
      <c r="F230" s="18">
        <f>IF(F$7&gt;0,IF(F$243&gt;SUM('Listen (1)'!I$20:I$30),ABS('Listen (1)'!I$20),F$243),0)</f>
        <v>0</v>
      </c>
      <c r="G230" s="18">
        <f>IF(G$7&gt;0,IF(G$243&gt;SUM('Listen (1)'!J$20:J$30),ABS('Listen (1)'!J$20),G$243),0)</f>
        <v>0</v>
      </c>
      <c r="H230" s="18">
        <f>IF(H$7&gt;0,IF(H$243&gt;SUM('Listen (1)'!K$20:K$30),ABS('Listen (1)'!K$20),H$243),0)</f>
        <v>0</v>
      </c>
      <c r="I230" s="18">
        <f>IF(I$7&gt;0,IF(I$243&gt;SUM('Listen (1)'!L$20:L$30),ABS('Listen (1)'!L$20),I$243),0)</f>
        <v>0</v>
      </c>
      <c r="J230" s="18">
        <f>IF(J$7&gt;0,IF(J$243&gt;SUM('Listen (1)'!M$20:M$30),ABS('Listen (1)'!M$20),J$243),0)</f>
        <v>0</v>
      </c>
      <c r="K230" s="18">
        <f>IF(K$7&gt;0,IF(K$243&gt;SUM('Listen (1)'!N$20:N$30),ABS('Listen (1)'!N$20),K$243),0)</f>
        <v>0</v>
      </c>
      <c r="L230" s="18">
        <f>IF(L$7&gt;0,IF(L$243&gt;SUM('Listen (1)'!O$20:O$30),ABS('Listen (1)'!O$20),L$243),0)</f>
        <v>0</v>
      </c>
      <c r="M230" s="18">
        <f>IF(M$7&gt;0,IF(M$243&gt;SUM('Listen (1)'!P$20:P$30),ABS('Listen (1)'!P$20),M$243),0)</f>
        <v>0</v>
      </c>
    </row>
    <row r="231" spans="1:13" x14ac:dyDescent="0.2">
      <c r="A231" s="153" t="s">
        <v>89</v>
      </c>
      <c r="B231" s="133">
        <f>ABS(C$199)</f>
        <v>0</v>
      </c>
      <c r="C231" s="133">
        <f>ABS(B$199)</f>
        <v>0</v>
      </c>
      <c r="D231" s="18">
        <f>D$229-D$241-D$242+D$243</f>
        <v>0</v>
      </c>
      <c r="E231" s="18">
        <f t="shared" ref="E231:M231" si="78">E$229-E$241-E$242+E$243</f>
        <v>0</v>
      </c>
      <c r="F231" s="18">
        <f t="shared" si="78"/>
        <v>0</v>
      </c>
      <c r="G231" s="18">
        <f t="shared" si="78"/>
        <v>0</v>
      </c>
      <c r="H231" s="18">
        <f t="shared" si="78"/>
        <v>0</v>
      </c>
      <c r="I231" s="18">
        <f t="shared" si="78"/>
        <v>0</v>
      </c>
      <c r="J231" s="18">
        <f t="shared" si="78"/>
        <v>0</v>
      </c>
      <c r="K231" s="18">
        <f t="shared" si="78"/>
        <v>0</v>
      </c>
      <c r="L231" s="18">
        <f t="shared" si="78"/>
        <v>0</v>
      </c>
      <c r="M231" s="18">
        <f t="shared" si="78"/>
        <v>0</v>
      </c>
    </row>
    <row r="232" spans="1:13" x14ac:dyDescent="0.2">
      <c r="A232" s="153"/>
      <c r="B232" s="18"/>
      <c r="C232" s="18"/>
      <c r="D232" s="18">
        <f>D$230-D$245-D$246+D$247</f>
        <v>0</v>
      </c>
      <c r="E232" s="18">
        <f t="shared" ref="E232:M232" si="79">E$230-E$245-E$246+E$247</f>
        <v>0</v>
      </c>
      <c r="F232" s="18">
        <f t="shared" si="79"/>
        <v>0</v>
      </c>
      <c r="G232" s="18">
        <f t="shared" si="79"/>
        <v>0</v>
      </c>
      <c r="H232" s="18">
        <f t="shared" si="79"/>
        <v>0</v>
      </c>
      <c r="I232" s="18">
        <f t="shared" si="79"/>
        <v>0</v>
      </c>
      <c r="J232" s="18">
        <f t="shared" si="79"/>
        <v>0</v>
      </c>
      <c r="K232" s="18">
        <f t="shared" si="79"/>
        <v>0</v>
      </c>
      <c r="L232" s="18">
        <f t="shared" si="79"/>
        <v>0</v>
      </c>
      <c r="M232" s="18">
        <f t="shared" si="79"/>
        <v>0</v>
      </c>
    </row>
    <row r="233" spans="1:13" x14ac:dyDescent="0.2">
      <c r="A233" s="153" t="s">
        <v>90</v>
      </c>
      <c r="B233" s="133">
        <f>-B$210</f>
        <v>0</v>
      </c>
      <c r="C233" s="133">
        <f>-C$210</f>
        <v>0</v>
      </c>
      <c r="D233" s="133">
        <f>-D$210</f>
        <v>0</v>
      </c>
      <c r="E233" s="133">
        <f t="shared" ref="E233:M233" si="80">-E$210</f>
        <v>0</v>
      </c>
      <c r="F233" s="133">
        <f t="shared" si="80"/>
        <v>0</v>
      </c>
      <c r="G233" s="133">
        <f t="shared" si="80"/>
        <v>0</v>
      </c>
      <c r="H233" s="133">
        <f t="shared" si="80"/>
        <v>0</v>
      </c>
      <c r="I233" s="133">
        <f t="shared" si="80"/>
        <v>0</v>
      </c>
      <c r="J233" s="133">
        <f t="shared" si="80"/>
        <v>0</v>
      </c>
      <c r="K233" s="133">
        <f t="shared" si="80"/>
        <v>0</v>
      </c>
      <c r="L233" s="133">
        <f t="shared" si="80"/>
        <v>0</v>
      </c>
      <c r="M233" s="133">
        <f t="shared" si="80"/>
        <v>0</v>
      </c>
    </row>
    <row r="234" spans="1:13" x14ac:dyDescent="0.2">
      <c r="A234" s="153"/>
      <c r="B234" s="133"/>
      <c r="C234" s="133"/>
      <c r="D234" s="18">
        <f>IF(D$237&gt;SUM(D$161:D$162,D$187:D$188),D$237-SUM(D$161:D$162,D$187:D$188),0)</f>
        <v>0</v>
      </c>
      <c r="E234" s="18">
        <f t="shared" ref="E234:M234" si="81">IF(E$237&gt;SUM(E$161:E$162,E$187:E$188),E$237-SUM(E$161:E$162,E$187:E$188),0)</f>
        <v>0</v>
      </c>
      <c r="F234" s="18">
        <f t="shared" si="81"/>
        <v>0</v>
      </c>
      <c r="G234" s="18">
        <f t="shared" si="81"/>
        <v>0</v>
      </c>
      <c r="H234" s="18">
        <f t="shared" si="81"/>
        <v>0</v>
      </c>
      <c r="I234" s="18">
        <f t="shared" si="81"/>
        <v>0</v>
      </c>
      <c r="J234" s="18">
        <f t="shared" si="81"/>
        <v>0</v>
      </c>
      <c r="K234" s="18">
        <f t="shared" si="81"/>
        <v>0</v>
      </c>
      <c r="L234" s="18">
        <f t="shared" si="81"/>
        <v>0</v>
      </c>
      <c r="M234" s="18">
        <f t="shared" si="81"/>
        <v>0</v>
      </c>
    </row>
    <row r="235" spans="1:13" x14ac:dyDescent="0.2">
      <c r="A235" s="153" t="s">
        <v>12</v>
      </c>
      <c r="B235" s="133">
        <f>B$223</f>
        <v>0</v>
      </c>
      <c r="C235" s="133">
        <f t="shared" ref="C235:M235" si="82">C$223</f>
        <v>0</v>
      </c>
      <c r="D235" s="133">
        <f t="shared" si="82"/>
        <v>0</v>
      </c>
      <c r="E235" s="133">
        <f t="shared" si="82"/>
        <v>0</v>
      </c>
      <c r="F235" s="133">
        <f t="shared" si="82"/>
        <v>0</v>
      </c>
      <c r="G235" s="133">
        <f t="shared" si="82"/>
        <v>0</v>
      </c>
      <c r="H235" s="133">
        <f t="shared" si="82"/>
        <v>0</v>
      </c>
      <c r="I235" s="133">
        <f t="shared" si="82"/>
        <v>0</v>
      </c>
      <c r="J235" s="133">
        <f t="shared" si="82"/>
        <v>0</v>
      </c>
      <c r="K235" s="133">
        <f t="shared" si="82"/>
        <v>0</v>
      </c>
      <c r="L235" s="133">
        <f t="shared" si="82"/>
        <v>0</v>
      </c>
      <c r="M235" s="133">
        <f t="shared" si="82"/>
        <v>0</v>
      </c>
    </row>
    <row r="236" spans="1:13" x14ac:dyDescent="0.2">
      <c r="A236" s="153"/>
      <c r="B236" s="133"/>
      <c r="C236" s="133"/>
      <c r="D236" s="18">
        <f>IF(D$237&gt;0,IF(D$237&gt;=D$223+D$224,D$223+D$224,D$237),0)</f>
        <v>0</v>
      </c>
      <c r="E236" s="18">
        <f t="shared" ref="E236:M236" si="83">IF(E$237&gt;0,IF(E$237&gt;=E$223+E$224,E$223+E$224,E$237),0)</f>
        <v>0</v>
      </c>
      <c r="F236" s="18">
        <f t="shared" si="83"/>
        <v>0</v>
      </c>
      <c r="G236" s="18">
        <f t="shared" si="83"/>
        <v>0</v>
      </c>
      <c r="H236" s="18">
        <f t="shared" si="83"/>
        <v>0</v>
      </c>
      <c r="I236" s="18">
        <f t="shared" si="83"/>
        <v>0</v>
      </c>
      <c r="J236" s="18">
        <f t="shared" si="83"/>
        <v>0</v>
      </c>
      <c r="K236" s="18">
        <f t="shared" si="83"/>
        <v>0</v>
      </c>
      <c r="L236" s="18">
        <f t="shared" si="83"/>
        <v>0</v>
      </c>
      <c r="M236" s="18">
        <f t="shared" si="83"/>
        <v>0</v>
      </c>
    </row>
    <row r="237" spans="1:13" x14ac:dyDescent="0.2">
      <c r="A237" s="153" t="s">
        <v>91</v>
      </c>
      <c r="B237" s="133">
        <f>ABS(B$228)+ABS(B$231)+B$233+B$235-B$47</f>
        <v>0</v>
      </c>
      <c r="C237" s="133">
        <f>ABS(C$228)+ABS(C$231)+C$233+C$235-C$47</f>
        <v>0</v>
      </c>
      <c r="D237" s="133">
        <f t="shared" ref="D237:M237" si="84">ABS(D$228)+D$233+D$235-D$47-D$207</f>
        <v>0</v>
      </c>
      <c r="E237" s="133">
        <f t="shared" si="84"/>
        <v>0</v>
      </c>
      <c r="F237" s="133">
        <f t="shared" si="84"/>
        <v>0</v>
      </c>
      <c r="G237" s="133">
        <f t="shared" si="84"/>
        <v>0</v>
      </c>
      <c r="H237" s="133">
        <f t="shared" si="84"/>
        <v>0</v>
      </c>
      <c r="I237" s="133">
        <f t="shared" si="84"/>
        <v>0</v>
      </c>
      <c r="J237" s="133">
        <f t="shared" si="84"/>
        <v>0</v>
      </c>
      <c r="K237" s="133">
        <f t="shared" si="84"/>
        <v>0</v>
      </c>
      <c r="L237" s="133">
        <f t="shared" si="84"/>
        <v>0</v>
      </c>
      <c r="M237" s="133">
        <f t="shared" si="84"/>
        <v>0</v>
      </c>
    </row>
    <row r="238" spans="1:13" x14ac:dyDescent="0.2">
      <c r="A238" s="153" t="s">
        <v>92</v>
      </c>
      <c r="B238" s="133">
        <f>B$170</f>
        <v>0</v>
      </c>
      <c r="C238" s="133">
        <f>C$170</f>
        <v>0</v>
      </c>
      <c r="D238" s="18">
        <f>'Listen (1)'!G$19+D$241+D$242</f>
        <v>0</v>
      </c>
      <c r="E238" s="18">
        <f>'Listen (1)'!H$19+E$241+E$242</f>
        <v>0</v>
      </c>
      <c r="F238" s="18">
        <f>'Listen (1)'!I$19+F$241+F$242</f>
        <v>0</v>
      </c>
      <c r="G238" s="18">
        <f>'Listen (1)'!J$19+G$241+G$242</f>
        <v>0</v>
      </c>
      <c r="H238" s="18">
        <f>'Listen (1)'!K$19+H$241+H$242</f>
        <v>0</v>
      </c>
      <c r="I238" s="18">
        <f>'Listen (1)'!L$19+I$241+I$242</f>
        <v>0</v>
      </c>
      <c r="J238" s="18">
        <f>'Listen (1)'!M$19+J$241+J$242</f>
        <v>0</v>
      </c>
      <c r="K238" s="18">
        <f>'Listen (1)'!N$19+K$241+K$242</f>
        <v>0</v>
      </c>
      <c r="L238" s="18">
        <f>'Listen (1)'!O$19+L$241+L$242</f>
        <v>0</v>
      </c>
      <c r="M238" s="18">
        <f>'Listen (1)'!P$19+M$241+M$242</f>
        <v>0</v>
      </c>
    </row>
    <row r="239" spans="1:13" x14ac:dyDescent="0.2">
      <c r="A239" s="153" t="s">
        <v>93</v>
      </c>
      <c r="B239" s="133">
        <f>B$237-B$238-B$231+C$231</f>
        <v>0</v>
      </c>
      <c r="C239" s="133">
        <f>C$237-C$238-C$231+B$231</f>
        <v>0</v>
      </c>
      <c r="D239" s="18">
        <f>'Listen (1)'!G$20+D$245+D$246</f>
        <v>0</v>
      </c>
      <c r="E239" s="18">
        <f>'Listen (1)'!H$20+E$245+E$246</f>
        <v>0</v>
      </c>
      <c r="F239" s="18">
        <f>'Listen (1)'!I$20+F$245+F$246</f>
        <v>0</v>
      </c>
      <c r="G239" s="18">
        <f>'Listen (1)'!J$20+G$245+G$246</f>
        <v>0</v>
      </c>
      <c r="H239" s="18">
        <f>'Listen (1)'!K$20+H$245+H$246</f>
        <v>0</v>
      </c>
      <c r="I239" s="18">
        <f>'Listen (1)'!L$20+I$245+I$246</f>
        <v>0</v>
      </c>
      <c r="J239" s="18">
        <f>'Listen (1)'!M$20+J$245+J$246</f>
        <v>0</v>
      </c>
      <c r="K239" s="18">
        <f>'Listen (1)'!N$20+K$245+K$246</f>
        <v>0</v>
      </c>
      <c r="L239" s="18">
        <f>'Listen (1)'!O$20+L$245+L$246</f>
        <v>0</v>
      </c>
      <c r="M239" s="18">
        <f>'Listen (1)'!P$20+M$245+M$246</f>
        <v>0</v>
      </c>
    </row>
    <row r="240" spans="1:13" x14ac:dyDescent="0.2">
      <c r="A240" s="46"/>
      <c r="B240" s="18">
        <f>IF(B$239&lt;0,B$239,0)</f>
        <v>0</v>
      </c>
      <c r="C240" s="18">
        <f t="shared" ref="C240" si="85">IF(C$239&lt;0,C$239,0)</f>
        <v>0</v>
      </c>
      <c r="D240" s="18">
        <f>IF(D$237&lt;0,D$237,0)</f>
        <v>0</v>
      </c>
      <c r="E240" s="18">
        <f t="shared" ref="E240:M240" si="86">IF(E$237&lt;0,E$237,0)</f>
        <v>0</v>
      </c>
      <c r="F240" s="18">
        <f t="shared" si="86"/>
        <v>0</v>
      </c>
      <c r="G240" s="18">
        <f t="shared" si="86"/>
        <v>0</v>
      </c>
      <c r="H240" s="18">
        <f t="shared" si="86"/>
        <v>0</v>
      </c>
      <c r="I240" s="18">
        <f t="shared" si="86"/>
        <v>0</v>
      </c>
      <c r="J240" s="18">
        <f t="shared" si="86"/>
        <v>0</v>
      </c>
      <c r="K240" s="18">
        <f t="shared" si="86"/>
        <v>0</v>
      </c>
      <c r="L240" s="18">
        <f t="shared" si="86"/>
        <v>0</v>
      </c>
      <c r="M240" s="18">
        <f t="shared" si="86"/>
        <v>0</v>
      </c>
    </row>
    <row r="241" spans="1:13" x14ac:dyDescent="0.2">
      <c r="A241" s="46" t="str">
        <f>CONCATENATE("Von ",$B$6," zu erbringende Leistungen")</f>
        <v>Von Elternteil 1 zu erbringende Leistungen</v>
      </c>
      <c r="B241" s="142"/>
      <c r="C241" s="142"/>
      <c r="D241" s="142">
        <f t="shared" ref="D241:M241" si="87">IF(OR(AND($B$204="manuell",D$9&gt;$F$28),AND($B$204="manuell",D$9&gt;=18,D$9&lt;=$F$28,MAX($D$20:$M$20)&lt;$F$29)),0,IF(D$7&gt;0,IF(D$237&lt;=0,0,D$105),0))</f>
        <v>0</v>
      </c>
      <c r="E241" s="142">
        <f t="shared" si="87"/>
        <v>0</v>
      </c>
      <c r="F241" s="142">
        <f t="shared" si="87"/>
        <v>0</v>
      </c>
      <c r="G241" s="142">
        <f t="shared" si="87"/>
        <v>0</v>
      </c>
      <c r="H241" s="142">
        <f t="shared" si="87"/>
        <v>0</v>
      </c>
      <c r="I241" s="142">
        <f t="shared" si="87"/>
        <v>0</v>
      </c>
      <c r="J241" s="142">
        <f t="shared" si="87"/>
        <v>0</v>
      </c>
      <c r="K241" s="142">
        <f t="shared" si="87"/>
        <v>0</v>
      </c>
      <c r="L241" s="142">
        <f t="shared" si="87"/>
        <v>0</v>
      </c>
      <c r="M241" s="142">
        <f t="shared" si="87"/>
        <v>0</v>
      </c>
    </row>
    <row r="242" spans="1:13" x14ac:dyDescent="0.2">
      <c r="A242" s="46" t="str">
        <f>CONCATENATE("Von ",$B$6," zu verwaltender Überschussanteil")</f>
        <v>Von Elternteil 1 zu verwaltender Überschussanteil</v>
      </c>
      <c r="B242" s="142"/>
      <c r="C242" s="142"/>
      <c r="D242" s="142">
        <f t="shared" ref="D242:M242" si="88">IF(AND(D$7&gt;0,D$237&gt;0),IF(D$126+D$127=1,D$236*D$126,IF(AND(D$126&gt;0,D$127&gt;0),D$236*(D$126+(1-D$126-D$127)*D$126/(D$126+D$127)),IF(D$126&gt;0,D$236*D$126,IF(D$127&gt;0,D$236*(1-D$127),IF(D$124+D$105&gt;0,D$236*D$105/(D$124+D$105),IF(D$11&gt;D$12,D$236,D$236/2)))))),0)</f>
        <v>0</v>
      </c>
      <c r="E242" s="142">
        <f t="shared" si="88"/>
        <v>0</v>
      </c>
      <c r="F242" s="142">
        <f t="shared" si="88"/>
        <v>0</v>
      </c>
      <c r="G242" s="142">
        <f t="shared" si="88"/>
        <v>0</v>
      </c>
      <c r="H242" s="142">
        <f t="shared" si="88"/>
        <v>0</v>
      </c>
      <c r="I242" s="142">
        <f t="shared" si="88"/>
        <v>0</v>
      </c>
      <c r="J242" s="142">
        <f t="shared" si="88"/>
        <v>0</v>
      </c>
      <c r="K242" s="142">
        <f t="shared" si="88"/>
        <v>0</v>
      </c>
      <c r="L242" s="142">
        <f t="shared" si="88"/>
        <v>0</v>
      </c>
      <c r="M242" s="142">
        <f t="shared" si="88"/>
        <v>0</v>
      </c>
    </row>
    <row r="243" spans="1:13" x14ac:dyDescent="0.2">
      <c r="A243" s="143" t="s">
        <v>57</v>
      </c>
      <c r="B243" s="144"/>
      <c r="C243" s="144"/>
      <c r="D243" s="144">
        <f>IF(D$238&gt;0,D$238,0)</f>
        <v>0</v>
      </c>
      <c r="E243" s="144">
        <f t="shared" ref="E243:M243" si="89">IF(E$238&gt;0,E$238,0)</f>
        <v>0</v>
      </c>
      <c r="F243" s="144">
        <f t="shared" si="89"/>
        <v>0</v>
      </c>
      <c r="G243" s="144">
        <f t="shared" si="89"/>
        <v>0</v>
      </c>
      <c r="H243" s="144">
        <f t="shared" si="89"/>
        <v>0</v>
      </c>
      <c r="I243" s="144">
        <f t="shared" si="89"/>
        <v>0</v>
      </c>
      <c r="J243" s="144">
        <f t="shared" si="89"/>
        <v>0</v>
      </c>
      <c r="K243" s="144">
        <f t="shared" si="89"/>
        <v>0</v>
      </c>
      <c r="L243" s="144">
        <f t="shared" si="89"/>
        <v>0</v>
      </c>
      <c r="M243" s="144">
        <f t="shared" si="89"/>
        <v>0</v>
      </c>
    </row>
    <row r="244" spans="1:13" x14ac:dyDescent="0.2">
      <c r="A244" s="46"/>
      <c r="B244" s="142"/>
      <c r="C244" s="142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x14ac:dyDescent="0.2">
      <c r="A245" s="46" t="str">
        <f>CONCATENATE("Von ",$C$6," zu erbringende Leistungen")</f>
        <v>Von Elternteil 2 zu erbringende Leistungen</v>
      </c>
      <c r="B245" s="142"/>
      <c r="C245" s="142"/>
      <c r="D245" s="142">
        <f t="shared" ref="D245:M245" si="90">IF(OR(AND($B$204="manuell",D$9&gt;$F$28),AND($B$204="manuell",D$9&gt;=18,D$9&lt;=$F$28,MAX($D$20:$M$20)&lt;$F$29)),0,IF(D$7&gt;0,IF(D$237&lt;=0,0,D$124),0))</f>
        <v>0</v>
      </c>
      <c r="E245" s="142">
        <f t="shared" si="90"/>
        <v>0</v>
      </c>
      <c r="F245" s="142">
        <f t="shared" si="90"/>
        <v>0</v>
      </c>
      <c r="G245" s="142">
        <f t="shared" si="90"/>
        <v>0</v>
      </c>
      <c r="H245" s="142">
        <f t="shared" si="90"/>
        <v>0</v>
      </c>
      <c r="I245" s="142">
        <f t="shared" si="90"/>
        <v>0</v>
      </c>
      <c r="J245" s="142">
        <f t="shared" si="90"/>
        <v>0</v>
      </c>
      <c r="K245" s="142">
        <f t="shared" si="90"/>
        <v>0</v>
      </c>
      <c r="L245" s="142">
        <f t="shared" si="90"/>
        <v>0</v>
      </c>
      <c r="M245" s="142">
        <f t="shared" si="90"/>
        <v>0</v>
      </c>
    </row>
    <row r="246" spans="1:13" x14ac:dyDescent="0.2">
      <c r="A246" s="46" t="str">
        <f>CONCATENATE("Von ",$C$6," zu verwaltender Überschussanteil")</f>
        <v>Von Elternteil 2 zu verwaltender Überschussanteil</v>
      </c>
      <c r="B246" s="142"/>
      <c r="C246" s="142"/>
      <c r="D246" s="142">
        <f t="shared" ref="D246:M246" si="91">IF(AND(D$7&gt;0,D$237&gt;0),IF(D$126+D$127=1,D$236*D$127,IF(AND(D$126&gt;0,D$127&gt;0),D$236*(D$127+(1-D$126-D$127)*D$127/(D$126+D$127)),IF(D$126&gt;0,D$236*(1-D$126),IF(D$124+D$105&gt;0,D$236*D$124/(D$124+D$105),IF(D$127&gt;0,D$236*D$127,IF(D$12&gt;D$11,D$236,D$236/2)))))),0)</f>
        <v>0</v>
      </c>
      <c r="E246" s="142">
        <f t="shared" si="91"/>
        <v>0</v>
      </c>
      <c r="F246" s="142">
        <f t="shared" si="91"/>
        <v>0</v>
      </c>
      <c r="G246" s="142">
        <f t="shared" si="91"/>
        <v>0</v>
      </c>
      <c r="H246" s="142">
        <f t="shared" si="91"/>
        <v>0</v>
      </c>
      <c r="I246" s="142">
        <f t="shared" si="91"/>
        <v>0</v>
      </c>
      <c r="J246" s="142">
        <f t="shared" si="91"/>
        <v>0</v>
      </c>
      <c r="K246" s="142">
        <f t="shared" si="91"/>
        <v>0</v>
      </c>
      <c r="L246" s="142">
        <f t="shared" si="91"/>
        <v>0</v>
      </c>
      <c r="M246" s="142">
        <f t="shared" si="91"/>
        <v>0</v>
      </c>
    </row>
    <row r="247" spans="1:13" x14ac:dyDescent="0.2">
      <c r="A247" s="135" t="s">
        <v>57</v>
      </c>
      <c r="B247" s="144"/>
      <c r="C247" s="144"/>
      <c r="D247" s="138">
        <f>IF(D$239&gt;0,D$239,0)</f>
        <v>0</v>
      </c>
      <c r="E247" s="138">
        <f t="shared" ref="E247:M247" si="92">IF(E$239&gt;0,E$239,0)</f>
        <v>0</v>
      </c>
      <c r="F247" s="138">
        <f t="shared" si="92"/>
        <v>0</v>
      </c>
      <c r="G247" s="138">
        <f t="shared" si="92"/>
        <v>0</v>
      </c>
      <c r="H247" s="138">
        <f t="shared" si="92"/>
        <v>0</v>
      </c>
      <c r="I247" s="138">
        <f t="shared" si="92"/>
        <v>0</v>
      </c>
      <c r="J247" s="138">
        <f t="shared" si="92"/>
        <v>0</v>
      </c>
      <c r="K247" s="138">
        <f t="shared" si="92"/>
        <v>0</v>
      </c>
      <c r="L247" s="138">
        <f t="shared" si="92"/>
        <v>0</v>
      </c>
      <c r="M247" s="138">
        <f t="shared" si="92"/>
        <v>0</v>
      </c>
    </row>
    <row r="248" spans="1:13" x14ac:dyDescent="0.2">
      <c r="A248" s="46"/>
      <c r="B248" s="142"/>
      <c r="C248" s="142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5.75" thickBot="1" x14ac:dyDescent="0.3">
      <c r="A249" s="75" t="s">
        <v>56</v>
      </c>
      <c r="B249" s="133"/>
      <c r="C249" s="133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</row>
    <row r="250" spans="1:13" ht="15" x14ac:dyDescent="0.25">
      <c r="A250" s="158" t="str">
        <f>CONCATENATE("Barunterhalt (an ",$C$6," zu zahlen)")</f>
        <v>Barunterhalt (an Elternteil 2 zu zahlen)</v>
      </c>
      <c r="B250" s="159"/>
      <c r="C250" s="159"/>
      <c r="D250" s="160">
        <f t="shared" ref="D250:M250" si="93">ROUND(IF(AND(D$7&gt;0,SUM($D$231:$M$231)&gt;0,D$237&gt;0),ABS($B$252)*D$231/SUM($D$231:$M$231)+ABS(SUM($D$252:$M$252))*D$231/SUM($D$232:$M$232,$D$231:$M$231),0),0)</f>
        <v>0</v>
      </c>
      <c r="E250" s="160">
        <f t="shared" si="93"/>
        <v>0</v>
      </c>
      <c r="F250" s="160">
        <f t="shared" si="93"/>
        <v>0</v>
      </c>
      <c r="G250" s="160">
        <f t="shared" si="93"/>
        <v>0</v>
      </c>
      <c r="H250" s="160">
        <f t="shared" si="93"/>
        <v>0</v>
      </c>
      <c r="I250" s="160">
        <f t="shared" si="93"/>
        <v>0</v>
      </c>
      <c r="J250" s="160">
        <f t="shared" si="93"/>
        <v>0</v>
      </c>
      <c r="K250" s="160">
        <f t="shared" si="93"/>
        <v>0</v>
      </c>
      <c r="L250" s="160">
        <f t="shared" si="93"/>
        <v>0</v>
      </c>
      <c r="M250" s="161">
        <f t="shared" si="93"/>
        <v>0</v>
      </c>
    </row>
    <row r="251" spans="1:13" ht="15" x14ac:dyDescent="0.25">
      <c r="A251" s="162" t="str">
        <f>CONCATENATE("Barunterhalt (an ",$B$6," zu zahlen)")</f>
        <v>Barunterhalt (an Elternteil 1 zu zahlen)</v>
      </c>
      <c r="B251" s="163"/>
      <c r="C251" s="163"/>
      <c r="D251" s="164">
        <f t="shared" ref="D251:M251" si="94">ROUND(IF(AND(D$7&gt;0,SUM($D$232:$M$232)&gt;0,D$237&gt;0),ABS($C$252)*D$232/SUM($D$232:$M$232)+ABS(SUM($D$252:$M$252))*D$232/SUM($D$232:$M$232,$D$231:$M$231),0),0)</f>
        <v>0</v>
      </c>
      <c r="E251" s="164">
        <f t="shared" si="94"/>
        <v>0</v>
      </c>
      <c r="F251" s="164">
        <f t="shared" si="94"/>
        <v>0</v>
      </c>
      <c r="G251" s="164">
        <f t="shared" si="94"/>
        <v>0</v>
      </c>
      <c r="H251" s="164">
        <f t="shared" si="94"/>
        <v>0</v>
      </c>
      <c r="I251" s="164">
        <f t="shared" si="94"/>
        <v>0</v>
      </c>
      <c r="J251" s="164">
        <f t="shared" si="94"/>
        <v>0</v>
      </c>
      <c r="K251" s="164">
        <f t="shared" si="94"/>
        <v>0</v>
      </c>
      <c r="L251" s="164">
        <f t="shared" si="94"/>
        <v>0</v>
      </c>
      <c r="M251" s="165">
        <f t="shared" si="94"/>
        <v>0</v>
      </c>
    </row>
    <row r="252" spans="1:13" ht="15" x14ac:dyDescent="0.25">
      <c r="A252" s="162" t="s">
        <v>100</v>
      </c>
      <c r="B252" s="166">
        <f>ROUND(IF(B$237&gt;0,0,IF(SUM($D$231:$M$231)&gt;=SUM($D$232:$M$232),SUM($D$232:$M$232)-SUM($D$231:$M$231),0)),0)</f>
        <v>0</v>
      </c>
      <c r="C252" s="166">
        <f>ROUND(IF(C$237&gt;0,0,IF(SUM($D$232:$M$232)&gt;=SUM($D$231:$M$231),SUM($D$231:$M$231)-SUM($D$232:$M$232),0)),0)</f>
        <v>0</v>
      </c>
      <c r="D252" s="163">
        <f>ROUND(IF(D$7&gt;0,IF(D$237&gt;0,0,SUM('Listen (1)'!$G$21:$P$21)),0),0)</f>
        <v>0</v>
      </c>
      <c r="E252" s="163">
        <f>ROUND(IF(E$7&gt;0,IF(E$237&gt;0,0,SUM('Listen (1)'!$G$22:$P$22)),0),0)</f>
        <v>0</v>
      </c>
      <c r="F252" s="163">
        <f>ROUND(IF(F$7&gt;0,IF(F$237&gt;0,0,SUM('Listen (1)'!$G$23:$P$23)),0),0)</f>
        <v>0</v>
      </c>
      <c r="G252" s="163">
        <f>ROUND(IF(G$7&gt;0,IF(G$237&gt;0,0,SUM('Listen (1)'!$G$24:$P$24)),0),0)</f>
        <v>0</v>
      </c>
      <c r="H252" s="163">
        <f>ROUND(IF(H$7&gt;0,IF(H$237&gt;0,0,SUM('Listen (1)'!$G$25:$P$25)),0),0)</f>
        <v>0</v>
      </c>
      <c r="I252" s="163">
        <f>ROUND(IF(I$7&gt;0,IF(I$237&gt;0,0,SUM('Listen (1)'!$G$26:$P$26)),0),0)</f>
        <v>0</v>
      </c>
      <c r="J252" s="163">
        <f>ROUND(IF(J$7&gt;0,IF(J$237&gt;0,0,SUM('Listen (1)'!$G$27:$P$27)),0),0)</f>
        <v>0</v>
      </c>
      <c r="K252" s="163">
        <f>ROUND(IF(K$7&gt;0,IF(K$237&gt;0,0,SUM('Listen (1)'!$G$28:$P$28)),0),0)</f>
        <v>0</v>
      </c>
      <c r="L252" s="163">
        <f>ROUND(IF(L$7&gt;0,IF(L$237&gt;0,0,SUM('Listen (1)'!$G$29:$P$29)),0),0)</f>
        <v>0</v>
      </c>
      <c r="M252" s="167">
        <f>ROUND(IF(M$7&gt;0,IF(M$237&gt;0,0,SUM('Listen (1)'!$G$30:$P$30)),0),0)</f>
        <v>0</v>
      </c>
    </row>
    <row r="253" spans="1:13" ht="15" x14ac:dyDescent="0.25">
      <c r="A253" s="168" t="s">
        <v>57</v>
      </c>
      <c r="B253" s="169"/>
      <c r="C253" s="169"/>
      <c r="D253" s="170">
        <f>ROUND(D$228-D$227,0)</f>
        <v>0</v>
      </c>
      <c r="E253" s="170">
        <f t="shared" ref="E253:L253" si="95">ROUND(E$228-E$227,0)</f>
        <v>0</v>
      </c>
      <c r="F253" s="170">
        <f t="shared" si="95"/>
        <v>0</v>
      </c>
      <c r="G253" s="170">
        <f t="shared" si="95"/>
        <v>0</v>
      </c>
      <c r="H253" s="170">
        <f t="shared" si="95"/>
        <v>0</v>
      </c>
      <c r="I253" s="170">
        <f t="shared" si="95"/>
        <v>0</v>
      </c>
      <c r="J253" s="170">
        <f t="shared" si="95"/>
        <v>0</v>
      </c>
      <c r="K253" s="170">
        <f t="shared" si="95"/>
        <v>0</v>
      </c>
      <c r="L253" s="170">
        <f t="shared" si="95"/>
        <v>0</v>
      </c>
      <c r="M253" s="171">
        <f>ROUND(M$228-M$227,0)</f>
        <v>0</v>
      </c>
    </row>
    <row r="254" spans="1:13" ht="15" x14ac:dyDescent="0.25">
      <c r="A254" s="162" t="str">
        <f>CONCATENATE("Betreuungsunterhalt für ",$C$6)</f>
        <v>Betreuungsunterhalt für Elternteil 2</v>
      </c>
      <c r="B254" s="172"/>
      <c r="C254" s="172"/>
      <c r="D254" s="164">
        <f>ROUND(IF(D$7&gt;0,$C$238*D$5,0),0)</f>
        <v>0</v>
      </c>
      <c r="E254" s="164">
        <f t="shared" ref="E254:L254" si="96">ROUND(IF(E$7&gt;0,$C$238*E$5,0),0)</f>
        <v>0</v>
      </c>
      <c r="F254" s="164">
        <f t="shared" si="96"/>
        <v>0</v>
      </c>
      <c r="G254" s="164">
        <f t="shared" si="96"/>
        <v>0</v>
      </c>
      <c r="H254" s="164">
        <f t="shared" si="96"/>
        <v>0</v>
      </c>
      <c r="I254" s="164">
        <f t="shared" si="96"/>
        <v>0</v>
      </c>
      <c r="J254" s="164">
        <f t="shared" si="96"/>
        <v>0</v>
      </c>
      <c r="K254" s="164">
        <f t="shared" si="96"/>
        <v>0</v>
      </c>
      <c r="L254" s="164">
        <f t="shared" si="96"/>
        <v>0</v>
      </c>
      <c r="M254" s="165">
        <f>ROUND(IF(M$7&gt;0,$C$238*M$5,0),0)</f>
        <v>0</v>
      </c>
    </row>
    <row r="255" spans="1:13" ht="15" x14ac:dyDescent="0.25">
      <c r="A255" s="162" t="s">
        <v>50</v>
      </c>
      <c r="B255" s="164">
        <f>ROUND(IF(B$7&gt;0,IF(B$240&gt;=0,0,$C$238*B$240/ABS(SUM($B$240,$D$240:$M$240))),0),0)</f>
        <v>0</v>
      </c>
      <c r="C255" s="172"/>
      <c r="D255" s="172">
        <f t="shared" ref="D255:M255" si="97">ROUND(IF(D$7&gt;0,IF(D$240&gt;=0,0,$C$238*D$240/ABS(SUM($B$240:$M$240))),0),0)</f>
        <v>0</v>
      </c>
      <c r="E255" s="172">
        <f t="shared" si="97"/>
        <v>0</v>
      </c>
      <c r="F255" s="172">
        <f t="shared" si="97"/>
        <v>0</v>
      </c>
      <c r="G255" s="172">
        <f t="shared" si="97"/>
        <v>0</v>
      </c>
      <c r="H255" s="172">
        <f t="shared" si="97"/>
        <v>0</v>
      </c>
      <c r="I255" s="172">
        <f t="shared" si="97"/>
        <v>0</v>
      </c>
      <c r="J255" s="172">
        <f t="shared" si="97"/>
        <v>0</v>
      </c>
      <c r="K255" s="172">
        <f t="shared" si="97"/>
        <v>0</v>
      </c>
      <c r="L255" s="172">
        <f t="shared" si="97"/>
        <v>0</v>
      </c>
      <c r="M255" s="173">
        <f t="shared" si="97"/>
        <v>0</v>
      </c>
    </row>
    <row r="256" spans="1:13" ht="15" x14ac:dyDescent="0.25">
      <c r="A256" s="168" t="s">
        <v>57</v>
      </c>
      <c r="B256" s="169"/>
      <c r="C256" s="169"/>
      <c r="D256" s="170">
        <f>ROUND(IF(D$264&gt;D$254,D$254-D$264,0),0)</f>
        <v>0</v>
      </c>
      <c r="E256" s="170">
        <f t="shared" ref="E256:L256" si="98">ROUND(IF(E$264&gt;E$254,E$254-E$264,0),0)</f>
        <v>0</v>
      </c>
      <c r="F256" s="170">
        <f t="shared" si="98"/>
        <v>0</v>
      </c>
      <c r="G256" s="170">
        <f t="shared" si="98"/>
        <v>0</v>
      </c>
      <c r="H256" s="170">
        <f t="shared" si="98"/>
        <v>0</v>
      </c>
      <c r="I256" s="170">
        <f t="shared" si="98"/>
        <v>0</v>
      </c>
      <c r="J256" s="170">
        <f t="shared" si="98"/>
        <v>0</v>
      </c>
      <c r="K256" s="170">
        <f t="shared" si="98"/>
        <v>0</v>
      </c>
      <c r="L256" s="170">
        <f t="shared" si="98"/>
        <v>0</v>
      </c>
      <c r="M256" s="171">
        <f>ROUND(IF(M$264&gt;M$254,M$254-M$264,0),0)</f>
        <v>0</v>
      </c>
    </row>
    <row r="257" spans="1:13" ht="15" x14ac:dyDescent="0.25">
      <c r="A257" s="162" t="str">
        <f>CONCATENATE("Betreuungsunterhalt für ",$B$6)</f>
        <v>Betreuungsunterhalt für Elternteil 1</v>
      </c>
      <c r="B257" s="163"/>
      <c r="C257" s="163"/>
      <c r="D257" s="166">
        <f>ROUND(IF(D$7&gt;0,$B$238*D$4,0),0)</f>
        <v>0</v>
      </c>
      <c r="E257" s="166">
        <f t="shared" ref="E257:L257" si="99">ROUND(IF(E$7&gt;0,$B$238*E$4,0),0)</f>
        <v>0</v>
      </c>
      <c r="F257" s="166">
        <f t="shared" si="99"/>
        <v>0</v>
      </c>
      <c r="G257" s="166">
        <f t="shared" si="99"/>
        <v>0</v>
      </c>
      <c r="H257" s="166">
        <f t="shared" si="99"/>
        <v>0</v>
      </c>
      <c r="I257" s="166">
        <f t="shared" si="99"/>
        <v>0</v>
      </c>
      <c r="J257" s="166">
        <f t="shared" si="99"/>
        <v>0</v>
      </c>
      <c r="K257" s="166">
        <f t="shared" si="99"/>
        <v>0</v>
      </c>
      <c r="L257" s="166">
        <f t="shared" si="99"/>
        <v>0</v>
      </c>
      <c r="M257" s="174">
        <f>ROUND(IF(M$7&gt;0,$B$238*M$4,0),0)</f>
        <v>0</v>
      </c>
    </row>
    <row r="258" spans="1:13" ht="15" x14ac:dyDescent="0.25">
      <c r="A258" s="162" t="s">
        <v>50</v>
      </c>
      <c r="B258" s="172"/>
      <c r="C258" s="164">
        <f>ROUND(IF(C$7&gt;0,IF(C$240&gt;=0,0,$B$238*C$240/ABS(SUM($C$240:$M$240))),0),0)</f>
        <v>0</v>
      </c>
      <c r="D258" s="172">
        <f t="shared" ref="D258:M258" si="100">ROUND(IF(D$7&gt;0,IF(D$240&gt;=0,0,$B$238*D$240/ABS(SUM($B$240:$M$240))),0),0)</f>
        <v>0</v>
      </c>
      <c r="E258" s="172">
        <f t="shared" si="100"/>
        <v>0</v>
      </c>
      <c r="F258" s="172">
        <f t="shared" si="100"/>
        <v>0</v>
      </c>
      <c r="G258" s="172">
        <f t="shared" si="100"/>
        <v>0</v>
      </c>
      <c r="H258" s="172">
        <f t="shared" si="100"/>
        <v>0</v>
      </c>
      <c r="I258" s="172">
        <f t="shared" si="100"/>
        <v>0</v>
      </c>
      <c r="J258" s="172">
        <f t="shared" si="100"/>
        <v>0</v>
      </c>
      <c r="K258" s="172">
        <f t="shared" si="100"/>
        <v>0</v>
      </c>
      <c r="L258" s="172">
        <f t="shared" si="100"/>
        <v>0</v>
      </c>
      <c r="M258" s="173">
        <f t="shared" si="100"/>
        <v>0</v>
      </c>
    </row>
    <row r="259" spans="1:13" ht="15" x14ac:dyDescent="0.25">
      <c r="A259" s="168" t="s">
        <v>57</v>
      </c>
      <c r="B259" s="169"/>
      <c r="C259" s="169"/>
      <c r="D259" s="170">
        <f t="shared" ref="D259:K259" si="101">ROUND(IF(D$265&gt;D$257,D$257-D$265,0),0)</f>
        <v>0</v>
      </c>
      <c r="E259" s="170">
        <f t="shared" si="101"/>
        <v>0</v>
      </c>
      <c r="F259" s="170">
        <f t="shared" si="101"/>
        <v>0</v>
      </c>
      <c r="G259" s="170">
        <f t="shared" si="101"/>
        <v>0</v>
      </c>
      <c r="H259" s="170">
        <f t="shared" si="101"/>
        <v>0</v>
      </c>
      <c r="I259" s="170">
        <f t="shared" si="101"/>
        <v>0</v>
      </c>
      <c r="J259" s="170">
        <f t="shared" si="101"/>
        <v>0</v>
      </c>
      <c r="K259" s="170">
        <f t="shared" si="101"/>
        <v>0</v>
      </c>
      <c r="L259" s="170">
        <f>ROUND(IF(L$265&gt;L$257,L$257-L$265,0),0)</f>
        <v>0</v>
      </c>
      <c r="M259" s="171">
        <f>ROUND(IF(M$265&gt;M$257,M$257-M$265,0),0)</f>
        <v>0</v>
      </c>
    </row>
    <row r="260" spans="1:13" ht="15" x14ac:dyDescent="0.25">
      <c r="A260" s="175" t="str">
        <f>CONCATENATE("Kinderzulage (von/an ",$C$6," zu zahlen)")</f>
        <v>Kinderzulage (von/an Elternteil 2 zu zahlen)</v>
      </c>
      <c r="B260" s="176"/>
      <c r="C260" s="177">
        <f>ROUND(IF(SUM($D$38:$M$38)&gt;ABS(SUM($D$121:$M$121)),ABS(SUM($D$121:$M$121))-SUM($D$38:$M$38),0),0)</f>
        <v>0</v>
      </c>
      <c r="D260" s="177">
        <f t="shared" ref="D260:M260" si="102">ROUND(IF(D$7&gt;0,IF(SUM($D$123:$M$123)&gt;0,ABS($B$261)*D$123/SUM($D$123:$M$123),0),0),0)</f>
        <v>0</v>
      </c>
      <c r="E260" s="177">
        <f t="shared" si="102"/>
        <v>0</v>
      </c>
      <c r="F260" s="177">
        <f t="shared" si="102"/>
        <v>0</v>
      </c>
      <c r="G260" s="177">
        <f t="shared" si="102"/>
        <v>0</v>
      </c>
      <c r="H260" s="177">
        <f t="shared" si="102"/>
        <v>0</v>
      </c>
      <c r="I260" s="177">
        <f t="shared" si="102"/>
        <v>0</v>
      </c>
      <c r="J260" s="177">
        <f t="shared" si="102"/>
        <v>0</v>
      </c>
      <c r="K260" s="177">
        <f t="shared" si="102"/>
        <v>0</v>
      </c>
      <c r="L260" s="177">
        <f t="shared" si="102"/>
        <v>0</v>
      </c>
      <c r="M260" s="178">
        <f t="shared" si="102"/>
        <v>0</v>
      </c>
    </row>
    <row r="261" spans="1:13" ht="15" x14ac:dyDescent="0.25">
      <c r="A261" s="168" t="str">
        <f>CONCATENATE("Kinderzulage (von/an ",$B$6," zu zahlen)")</f>
        <v>Kinderzulage (von/an Elternteil 1 zu zahlen)</v>
      </c>
      <c r="B261" s="170">
        <f>ROUND(IF(SUM($D$37:$M$37)&gt;ABS(SUM($D$102:$M$102)),ABS(SUM($D$102:$M$102))-SUM($D$37:$M$37),0),0)</f>
        <v>0</v>
      </c>
      <c r="C261" s="169"/>
      <c r="D261" s="170">
        <f t="shared" ref="D261:M261" si="103">ROUND(IF(D$7&gt;0,IF(SUM($D$104:$M$104)&gt;0,ABS($C$260)*D$104/SUM($D$104:$M$104),0),0),0)</f>
        <v>0</v>
      </c>
      <c r="E261" s="170">
        <f t="shared" si="103"/>
        <v>0</v>
      </c>
      <c r="F261" s="170">
        <f t="shared" si="103"/>
        <v>0</v>
      </c>
      <c r="G261" s="170">
        <f t="shared" si="103"/>
        <v>0</v>
      </c>
      <c r="H261" s="170">
        <f t="shared" si="103"/>
        <v>0</v>
      </c>
      <c r="I261" s="170">
        <f t="shared" si="103"/>
        <v>0</v>
      </c>
      <c r="J261" s="170">
        <f t="shared" si="103"/>
        <v>0</v>
      </c>
      <c r="K261" s="170">
        <f t="shared" si="103"/>
        <v>0</v>
      </c>
      <c r="L261" s="170">
        <f t="shared" si="103"/>
        <v>0</v>
      </c>
      <c r="M261" s="171">
        <f t="shared" si="103"/>
        <v>0</v>
      </c>
    </row>
    <row r="262" spans="1:13" ht="15" x14ac:dyDescent="0.25">
      <c r="A262" s="179" t="s">
        <v>123</v>
      </c>
      <c r="B262" s="164">
        <f>ROUND(IF(B$7&gt;0,IF(B$239&gt;0,B$239,IF($C$239&lt;0,0,IF(SUM($B$240:$M$240)&lt;0,B$239*$C$239/ABS(SUM($B$240:$M$240)),0))),0),0)</f>
        <v>0</v>
      </c>
      <c r="C262" s="164">
        <f>ROUND(IF(C$7&gt;0,IF(C$239&gt;0,C$239,IF($B$239&lt;0,0,IF(SUM($B$240:$M$240)&lt;0,C$239*$B$239/ABS(SUM($B$240:$M$240)),0))),0),0)</f>
        <v>0</v>
      </c>
      <c r="D262" s="172">
        <f t="shared" ref="D262:M262" si="104">ROUND(IF(D$7&gt;0,IF(D$237&gt;0,0,IF($B$239&gt;0,IF($C$239&gt;0,($B$239+$C$239)*D$237/ABS(SUM($B$240:$M$240)),$B$239*D$237/ABS(SUM($B$240:$M$240))),IF($C$239&gt;0,$C$239*D$237/ABS(SUM($B$240:$M$240)),0))),0),0)</f>
        <v>0</v>
      </c>
      <c r="E262" s="172">
        <f t="shared" si="104"/>
        <v>0</v>
      </c>
      <c r="F262" s="172">
        <f t="shared" si="104"/>
        <v>0</v>
      </c>
      <c r="G262" s="172">
        <f t="shared" si="104"/>
        <v>0</v>
      </c>
      <c r="H262" s="172">
        <f t="shared" si="104"/>
        <v>0</v>
      </c>
      <c r="I262" s="172">
        <f t="shared" si="104"/>
        <v>0</v>
      </c>
      <c r="J262" s="172">
        <f t="shared" si="104"/>
        <v>0</v>
      </c>
      <c r="K262" s="172">
        <f t="shared" si="104"/>
        <v>0</v>
      </c>
      <c r="L262" s="172">
        <f t="shared" si="104"/>
        <v>0</v>
      </c>
      <c r="M262" s="173">
        <f t="shared" si="104"/>
        <v>0</v>
      </c>
    </row>
    <row r="263" spans="1:13" ht="15" x14ac:dyDescent="0.25">
      <c r="A263" s="180" t="s">
        <v>57</v>
      </c>
      <c r="B263" s="164">
        <f>ROUND(IF($B$11="unverheiratet",0,IF(B$227&lt;=B$228,0,IF(B$237&lt;-0.005,0,B$228-B$227-SUM(D$259:M$259)))),0)</f>
        <v>0</v>
      </c>
      <c r="C263" s="164">
        <f>ROUND(IF($B$11="unverheiratet",0,IF(C$227&lt;=C$228,0,IF(C$237&lt;-0.005,0,C$228-C$227-SUM(D$256:M$256)))),0)</f>
        <v>0</v>
      </c>
      <c r="D263" s="172"/>
      <c r="E263" s="172"/>
      <c r="F263" s="172"/>
      <c r="G263" s="172"/>
      <c r="H263" s="172"/>
      <c r="I263" s="172"/>
      <c r="J263" s="172"/>
      <c r="K263" s="172"/>
      <c r="L263" s="172"/>
      <c r="M263" s="173"/>
    </row>
    <row r="264" spans="1:13" ht="15" x14ac:dyDescent="0.25">
      <c r="A264" s="181" t="s">
        <v>16</v>
      </c>
      <c r="B264" s="177">
        <f>ROUND(IF(B$237&lt;0,B$237-B$239,B$237-B$238-B$239),0)</f>
        <v>0</v>
      </c>
      <c r="C264" s="177">
        <f>ROUND(IF(C$237&lt;0,C$237-C$239,C$237-C$238-C$239),0)</f>
        <v>0</v>
      </c>
      <c r="D264" s="176">
        <f>IF(D$7&gt;0,IF($C$155&lt;0,IF(ABS($C$155)&gt;$C$72,$C$72*D$5,ABS($C$155)*D$5),D$254),0)</f>
        <v>0</v>
      </c>
      <c r="E264" s="176">
        <f t="shared" ref="E264:L264" si="105">IF(E$7&gt;0,IF($C$155&lt;0,IF(ABS($C$155)&gt;$C$72,$C$72*E$5,ABS($C$155)*E$5),E$254),0)</f>
        <v>0</v>
      </c>
      <c r="F264" s="176">
        <f t="shared" si="105"/>
        <v>0</v>
      </c>
      <c r="G264" s="176">
        <f t="shared" si="105"/>
        <v>0</v>
      </c>
      <c r="H264" s="176">
        <f t="shared" si="105"/>
        <v>0</v>
      </c>
      <c r="I264" s="176">
        <f t="shared" si="105"/>
        <v>0</v>
      </c>
      <c r="J264" s="176">
        <f t="shared" si="105"/>
        <v>0</v>
      </c>
      <c r="K264" s="176">
        <f t="shared" si="105"/>
        <v>0</v>
      </c>
      <c r="L264" s="176">
        <f t="shared" si="105"/>
        <v>0</v>
      </c>
      <c r="M264" s="182">
        <f>IF(M$7&gt;0,IF($C$155&lt;0,IF(ABS($C$155)&gt;$C$72,$C$72*M$5,ABS($C$155)*M$5),M$254),0)</f>
        <v>0</v>
      </c>
    </row>
    <row r="265" spans="1:13" ht="15.75" thickBot="1" x14ac:dyDescent="0.3">
      <c r="A265" s="183" t="s">
        <v>57</v>
      </c>
      <c r="B265" s="184">
        <f>ROUND(IF($B$11="unverheiratet",0,IF(B$264&gt;=-0.005,IF(B$148&gt;B$264,B$264-B$148,0),0)),0)</f>
        <v>0</v>
      </c>
      <c r="C265" s="184">
        <f>ROUND(IF($B$11="unverheiratet",0,IF(C$264&gt;=-0.005,IF(C$148&gt;C$264,C$264-C$148,0),0)),0)</f>
        <v>0</v>
      </c>
      <c r="D265" s="185">
        <f>IF(D$7&gt;0,IF($B$155&lt;0,IF(ABS($B$155)&gt;$B$72,$B$72*D$4,ABS($B$155)*D$4),D$257),0)</f>
        <v>0</v>
      </c>
      <c r="E265" s="185">
        <f t="shared" ref="E265:L265" si="106">IF(E$7&gt;0,IF($B$155&lt;0,IF(ABS($B$155)&gt;$B$72,$B$72*E$4,ABS($B$155)*E$4),E$257),0)</f>
        <v>0</v>
      </c>
      <c r="F265" s="185">
        <f t="shared" si="106"/>
        <v>0</v>
      </c>
      <c r="G265" s="185">
        <f t="shared" si="106"/>
        <v>0</v>
      </c>
      <c r="H265" s="185">
        <f t="shared" si="106"/>
        <v>0</v>
      </c>
      <c r="I265" s="185">
        <f t="shared" si="106"/>
        <v>0</v>
      </c>
      <c r="J265" s="185">
        <f t="shared" si="106"/>
        <v>0</v>
      </c>
      <c r="K265" s="185">
        <f t="shared" si="106"/>
        <v>0</v>
      </c>
      <c r="L265" s="185">
        <f t="shared" si="106"/>
        <v>0</v>
      </c>
      <c r="M265" s="186">
        <f>IF(M$7&gt;0,IF($B$155&lt;0,IF(ABS($B$155)&gt;$B$72,$B$72*M$4,ABS($B$155)*M$4),M$257),0)</f>
        <v>0</v>
      </c>
    </row>
    <row r="266" spans="1:13" ht="15.75" thickBot="1" x14ac:dyDescent="0.3">
      <c r="A266" s="187" t="s">
        <v>164</v>
      </c>
      <c r="B266" s="188">
        <f>ROUND(B$252+B$255+B$261+B$262+B$264,0)</f>
        <v>0</v>
      </c>
      <c r="C266" s="188">
        <f>ROUND(C$252+C$258+C$260+C$262+C$264,0)</f>
        <v>0</v>
      </c>
      <c r="D266" s="188">
        <f>ROUND(D$250+D$251+D$252+D$254+D$255+D$257+D$258+D$260+D$261+D$262,0)</f>
        <v>0</v>
      </c>
      <c r="E266" s="188">
        <f t="shared" ref="E266:L266" si="107">ROUND(E$250+E$251+E$252+E$254+E$255+E$257+E$258+E$260+E$261+E$262,0)</f>
        <v>0</v>
      </c>
      <c r="F266" s="188">
        <f t="shared" si="107"/>
        <v>0</v>
      </c>
      <c r="G266" s="188">
        <f t="shared" si="107"/>
        <v>0</v>
      </c>
      <c r="H266" s="188">
        <f t="shared" si="107"/>
        <v>0</v>
      </c>
      <c r="I266" s="188">
        <f t="shared" si="107"/>
        <v>0</v>
      </c>
      <c r="J266" s="188">
        <f t="shared" si="107"/>
        <v>0</v>
      </c>
      <c r="K266" s="188">
        <f t="shared" si="107"/>
        <v>0</v>
      </c>
      <c r="L266" s="188">
        <f t="shared" si="107"/>
        <v>0</v>
      </c>
      <c r="M266" s="189">
        <f>ROUND(M$250+M$251+M$252+M$254+M$255+M$257+M$258+M$260+M$261+M$262,0)</f>
        <v>0</v>
      </c>
    </row>
    <row r="267" spans="1:13" ht="15" thickBot="1" x14ac:dyDescent="0.25">
      <c r="A267" s="164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</row>
    <row r="268" spans="1:13" ht="15.75" thickBot="1" x14ac:dyDescent="0.3">
      <c r="A268" s="190" t="s">
        <v>133</v>
      </c>
      <c r="B268" s="188">
        <f>ROUND(B$228+B$233+B$235,0)</f>
        <v>0</v>
      </c>
      <c r="C268" s="188">
        <f>ROUND(C$228+C$233+C$235,0)</f>
        <v>0</v>
      </c>
      <c r="D268" s="188">
        <f t="shared" ref="D268:K268" si="108">ROUND(D$228+D$233+D$235-D$207,0)</f>
        <v>0</v>
      </c>
      <c r="E268" s="188">
        <f t="shared" si="108"/>
        <v>0</v>
      </c>
      <c r="F268" s="188">
        <f t="shared" si="108"/>
        <v>0</v>
      </c>
      <c r="G268" s="188">
        <f t="shared" si="108"/>
        <v>0</v>
      </c>
      <c r="H268" s="188">
        <f t="shared" si="108"/>
        <v>0</v>
      </c>
      <c r="I268" s="188">
        <f t="shared" si="108"/>
        <v>0</v>
      </c>
      <c r="J268" s="188">
        <f t="shared" si="108"/>
        <v>0</v>
      </c>
      <c r="K268" s="188">
        <f t="shared" si="108"/>
        <v>0</v>
      </c>
      <c r="L268" s="188">
        <f>ROUND(L$228+L$233+L$235-L$207,0)</f>
        <v>0</v>
      </c>
      <c r="M268" s="189">
        <f>ROUND(M$228+M$233+M$235-M$207,0)</f>
        <v>0</v>
      </c>
    </row>
    <row r="269" spans="1:13" ht="15" x14ac:dyDescent="0.25">
      <c r="A269" s="191"/>
      <c r="B269" s="13">
        <f>IF(B$7&gt;0,IF(B$9&lt;$J$29,$J$29*12-B$33,1200),1200)</f>
        <v>1200</v>
      </c>
      <c r="C269" s="13">
        <f>IF(C$7&gt;0,IF(C$9&lt;$J$30,$J$30*12-C$33,1200),1200)</f>
        <v>1200</v>
      </c>
      <c r="D269" s="13">
        <f>IF(D$7&gt;0,
IF(D$33&lt;'Listen (1)'!$R$4,'Listen (1)'!$R$4-D$33,
IF(D$33&lt;'Listen (1)'!$S$4,'Listen (1)'!$S$4-D$33,
IF(D$33&lt;'Listen (1)'!$T$4,'Listen (1)'!$T$4-D$33,
IF(D$33&lt;'Listen (1)'!$U$4,'Listen (1)'!$U$4-D$33,
IF(D$33&lt;'Listen (1)'!$V$4,'Listen (1)'!$V$4-D$33,
IF(D$33&lt;'Listen (1)'!$W$4,'Listen (1)'!$W$4-D$33,
IF(D$33&lt;18*12,18*12-D$33,
IF(AND($F$28&gt;18,D$33&lt;$F$28*12,D$34&lt;=(18-$F$29)*12,0&lt;MAX($D$20:$M$20)),$F$28*12-D$33,1200)))))))),1200)</f>
        <v>1200</v>
      </c>
      <c r="E269" s="13">
        <f>IF(E$7&gt;0,
IF(E$33&lt;'Listen (1)'!$R$9,'Listen (1)'!$R$9-E$33,
IF(E$33&lt;'Listen (1)'!$S$9,'Listen (1)'!$S$9-E$33,
IF(E$33&lt;'Listen (1)'!$T$9,'Listen (1)'!$T$9-E$33,
IF(E$33&lt;'Listen (1)'!$U$9,'Listen (1)'!$U$9-E$33,
IF(E$33&lt;'Listen (1)'!$V$9,'Listen (1)'!$V$9-E$33,
IF(E$33&lt;'Listen (1)'!$W$9,'Listen (1)'!$W$9-E$33,
IF(E$33&lt;18*12,18*12-E$33,
IF(AND($F$28&gt;18,E$33&lt;$F$28*12,E$34&lt;=(18-$F$29)*12,0&lt;MAX($D$20:$M$20)),$F$28*12-E$33,1200)))))))),1200)</f>
        <v>1200</v>
      </c>
      <c r="F269" s="13">
        <f>IF(F$7&gt;0,
IF(F$33&lt;'Listen (1)'!$R$14,'Listen (1)'!$R$14-F$33,
IF(F$33&lt;'Listen (1)'!$S$14,'Listen (1)'!$S$14-F$33,
IF(F$33&lt;'Listen (1)'!$T$14,'Listen (1)'!$T$14-F$33,
IF(F$33&lt;'Listen (1)'!$U$14,'Listen (1)'!$U$14-F$33,
IF(F$33&lt;'Listen (1)'!$V$14,'Listen (1)'!$V$14-F$33,
IF(F$33&lt;'Listen (1)'!$W$14,'Listen (1)'!$W$14-F$33,
IF(F$33&lt;18*12,18*12-F$33,
IF(AND($F$28&gt;18,F$33&lt;$F$28*12,F$34&lt;=(18-$F$29)*12,0&lt;MAX($D$20:$M$20)),$F$28*12-F$33,1200)))))))),1200)</f>
        <v>1200</v>
      </c>
      <c r="G269" s="13">
        <f>IF(G$7&gt;0,
IF(G$33&lt;'Listen (1)'!$R$19,'Listen (1)'!$R$19-G$33,
IF(G$33&lt;'Listen (1)'!$S$19,'Listen (1)'!$S$19-G$33,
IF(G$33&lt;'Listen (1)'!$T$19,'Listen (1)'!$T$19-G$33,
IF(G$33&lt;'Listen (1)'!$U$19,'Listen (1)'!$U$19-G$33,
IF(G$33&lt;'Listen (1)'!$V$19,'Listen (1)'!$V$19-G$33,
IF(G$33&lt;'Listen (1)'!$W$19,'Listen (1)'!$W$19-G$33,
IF(G$33&lt;18*12,18*12-G$33,
IF(AND($F$28&gt;18,G$33&lt;$F$28*12,G$34&lt;=(18-$F$29)*12,0&lt;MAX($D$20:$M$20)),$F$28*12-G$33,1200)))))))),1200)</f>
        <v>1200</v>
      </c>
      <c r="H269" s="13">
        <f>IF(H$7&gt;0,
IF(H$33&lt;'Listen (1)'!$R$24,'Listen (1)'!$R$24-H$33,
IF(H$33&lt;'Listen (1)'!$S$24,'Listen (1)'!$S$24-H$33,
IF(H$33&lt;'Listen (1)'!$T$24,'Listen (1)'!$T$24-H$33,
IF(H$33&lt;'Listen (1)'!$U$24,'Listen (1)'!$U$24-H$33,
IF(H$33&lt;'Listen (1)'!$V$24,'Listen (1)'!$V$24-H$33,
IF(H$33&lt;'Listen (1)'!$W$24,'Listen (1)'!$W$24-H$33,
IF(H$33&lt;18*12,18*12-H$33,
IF(AND($F$28&gt;18,H$33&lt;$F$28*12,H$34&lt;=(18-$F$29)*12,0&lt;MAX($D$20:$M$20)),$F$28*12-H$33,1200)))))))),1200)</f>
        <v>1200</v>
      </c>
      <c r="I269" s="13">
        <f>IF(I$7&gt;0,
IF(I$33&lt;'Listen (1)'!$R$29,'Listen (1)'!$R$29-I$33,
IF(I$33&lt;'Listen (1)'!$S$29,'Listen (1)'!$S$29-I$33,
IF(I$33&lt;'Listen (1)'!$T$29,'Listen (1)'!$T$29-I$33,
IF(I$33&lt;'Listen (1)'!$U$29,'Listen (1)'!$U$29-I$33,
IF(I$33&lt;'Listen (1)'!$V$29,'Listen (1)'!$V$29-I$33,
IF(I$33&lt;'Listen (1)'!$W$29,'Listen (1)'!$W$29-I$33,
IF(I$33&lt;18*12,18*12-I$33,
IF(AND($F$28&gt;18,I$33&lt;$F$28*12,I$34&lt;=(18-$F$29)*12,0&lt;MAX($D$20:$M$20)),$F$28*12-I$33,1200)))))))),1200)</f>
        <v>1200</v>
      </c>
      <c r="J269" s="13">
        <f>IF(J$7&gt;0,
IF(J$33&lt;'Listen (1)'!$R$34,'Listen (1)'!$R$34-J$33,
IF(J$33&lt;'Listen (1)'!$S$34,'Listen (1)'!$S$34-J$33,
IF(J$33&lt;'Listen (1)'!$T$34,'Listen (1)'!$T$34-J$33,
IF(J$33&lt;'Listen (1)'!$U$34,'Listen (1)'!$U$34-J$33,
IF(J$33&lt;'Listen (1)'!$V$34,'Listen (1)'!$V$34-J$33,
IF(J$33&lt;'Listen (1)'!$W$34,'Listen (1)'!$W$34-J$33,
IF(J$33&lt;18*12,18*12-J$33,
IF(AND($F$28&gt;18,J$33&lt;$F$28*12,J$34&lt;=(18-$F$29)*12,0&lt;MAX($D$20:$M$20)),$F$28*12-J$33,1200)))))))),1200)</f>
        <v>1200</v>
      </c>
      <c r="K269" s="13">
        <f>IF(K$7&gt;0,
IF(K$33&lt;'Listen (1)'!$R$39,'Listen (1)'!$R$39-K$33,
IF(K$33&lt;'Listen (1)'!$S$39,'Listen (1)'!$S$39-K$33,
IF(K$33&lt;'Listen (1)'!$T$39,'Listen (1)'!$T$39-K$33,
IF(K$33&lt;'Listen (1)'!$U$39,'Listen (1)'!$U$39-K$33,
IF(K$33&lt;'Listen (1)'!$V$39,'Listen (1)'!$V$39-K$33,
IF(K$33&lt;'Listen (1)'!$W$39,'Listen (1)'!$W$39-K$33,
IF(K$33&lt;18*12,18*12-K$33,
IF(AND($F$28&gt;18,K$33&lt;$F$28*12,K$34&lt;=(18-$F$29)*12,0&lt;MAX($D$20:$M$20)),$F$28*12-K$33,1200)))))))),1200)</f>
        <v>1200</v>
      </c>
      <c r="L269" s="13">
        <f>IF(L$7&gt;0,
IF(L$33&lt;'Listen (1)'!$R$44,'Listen (1)'!$R$44-L$33,
IF(L$33&lt;'Listen (1)'!$S$44,'Listen (1)'!$S$44-L$33,
IF(L$33&lt;'Listen (1)'!$T$44,'Listen (1)'!$T$44-L$33,
IF(L$33&lt;'Listen (1)'!$U$44,'Listen (1)'!$U$44-L$33,
IF(L$33&lt;'Listen (1)'!$V$44,'Listen (1)'!$V$44-L$33,
IF(L$33&lt;'Listen (1)'!$W$44,'Listen (1)'!$W$44-L$33,
IF(L$33&lt;18*12,18*12-L$33,
IF(AND($F$28&gt;18,L$33&lt;$F$28*12,L$34&lt;=(18-$F$29)*12,0&lt;MAX($D$20:$M$20)),$F$28*12-L$33,1200)))))))),1200)</f>
        <v>1200</v>
      </c>
      <c r="M269" s="13">
        <f>IF(M$7&gt;0,
IF(M$33&lt;'Listen (1)'!$R$49,'Listen (1)'!$R$49-M$33,
IF(M$33&lt;'Listen (1)'!$S$49,'Listen (1)'!$S$49-M$33,
IF(M$33&lt;'Listen (1)'!$T$49,'Listen (1)'!$T$49-M$33,
IF(M$33&lt;'Listen (1)'!$U$49,'Listen (1)'!$U$49-M$33,
IF(M$33&lt;'Listen (1)'!$V$49,'Listen (1)'!$V$49-M$33,
IF(M$33&lt;'Listen (1)'!$W$49,'Listen (1)'!$W$49-M$33,
IF(M$33&lt;18*12,18*12-M$33,
IF(AND($F$28&gt;18,M$33&lt;$F$28*12,M$34&lt;=(18-$F$29)*12,0&lt;MAX($D$20:$M$20)),$F$28*12-M$33,1200)))))))),1200)</f>
        <v>1200</v>
      </c>
    </row>
    <row r="270" spans="1:13" x14ac:dyDescent="0.2">
      <c r="B270" s="13">
        <f>IF($B$4+MOD(MIN($B$269:$M$269),12)&lt;=12,$B$4+MOD(MIN($B$269:$M$269),12),$B$4+MOD(MIN($B$269:$M$269),12)-12)</f>
        <v>1</v>
      </c>
      <c r="C270" s="13">
        <f>IF($B$4+MOD(MIN($B$269:$M$269),12)&lt;=12,$B$3+QUOTIENT(MIN($B269:$M$269),12),$B$3+QUOTIENT(MIN($B269:$M$269),12)+1)</f>
        <v>2117</v>
      </c>
    </row>
    <row r="271" spans="1:13" ht="15" x14ac:dyDescent="0.25">
      <c r="A271" s="192"/>
      <c r="B271" s="238" t="str">
        <f>CONCATENATE("Per ",IF($B$270=1,"Januar ",IF($B$270=2,"Februar ",IF($B$270=3,"März ",IF($B$270=4,"April ",IF($B$270=5,"Mai ",IF($B$270=6,"Juni ",IF($B$270=7,"Juli ",IF($B$270=8,"August ",IF($B$270=9,"September ",IF($B$270=10,"Oktober ",IF($B$270=11,"November ",IF($B$270=12,"Dezember ",0)))))))))))),$C$270," sollte eine Neuberechnung der Unterhaltsbeiträge geprüft werden.")</f>
        <v>Per Januar 2117 sollte eine Neuberechnung der Unterhaltsbeiträge geprüft werden.</v>
      </c>
      <c r="C271" s="238"/>
      <c r="D271" s="238"/>
      <c r="E271" s="238"/>
      <c r="F271" s="238"/>
      <c r="G271" s="238"/>
      <c r="H271" s="238"/>
      <c r="I271" s="238"/>
      <c r="J271" s="238"/>
      <c r="K271" s="238"/>
      <c r="L271" s="238"/>
      <c r="M271" s="238"/>
    </row>
  </sheetData>
  <sheetProtection algorithmName="SHA-512" hashValue="qFYV/CP9QMukKH5ZnVzSWFT1ooC2+qhbeZSsEceHulbXuf9xZfzWajEHL4YB19931q9JEdcN4ybViTEabg3Nqg==" saltValue="tCX56V/RZOuxYe++HuqGYg==" spinCount="100000" sheet="1" selectLockedCells="1"/>
  <mergeCells count="19">
    <mergeCell ref="K3:M3"/>
    <mergeCell ref="B11:C11"/>
    <mergeCell ref="G24:H24"/>
    <mergeCell ref="G25:H25"/>
    <mergeCell ref="G23:M23"/>
    <mergeCell ref="B23:E23"/>
    <mergeCell ref="B271:M271"/>
    <mergeCell ref="B131:C131"/>
    <mergeCell ref="B132:C132"/>
    <mergeCell ref="K30:L30"/>
    <mergeCell ref="G26:H26"/>
    <mergeCell ref="K29:L29"/>
    <mergeCell ref="B130:C130"/>
    <mergeCell ref="K28:M28"/>
    <mergeCell ref="B32:D32"/>
    <mergeCell ref="B31:E31"/>
    <mergeCell ref="B27:E27"/>
    <mergeCell ref="B28:D28"/>
    <mergeCell ref="B29:D29"/>
  </mergeCells>
  <conditionalFormatting sqref="D224:M224">
    <cfRule type="cellIs" dxfId="65" priority="123" operator="greaterThanOrEqual">
      <formula>0</formula>
    </cfRule>
  </conditionalFormatting>
  <conditionalFormatting sqref="E179:M179">
    <cfRule type="cellIs" dxfId="64" priority="118" operator="greaterThanOrEqual">
      <formula>0</formula>
    </cfRule>
  </conditionalFormatting>
  <conditionalFormatting sqref="D182:M182">
    <cfRule type="cellIs" dxfId="63" priority="101" operator="lessThanOrEqual">
      <formula>0</formula>
    </cfRule>
  </conditionalFormatting>
  <conditionalFormatting sqref="A182">
    <cfRule type="expression" dxfId="62" priority="100">
      <formula>SUM($D$182:$M$182)&lt;=0</formula>
    </cfRule>
  </conditionalFormatting>
  <conditionalFormatting sqref="D179">
    <cfRule type="cellIs" dxfId="61" priority="99" operator="greaterThanOrEqual">
      <formula>0</formula>
    </cfRule>
  </conditionalFormatting>
  <conditionalFormatting sqref="E192:M192">
    <cfRule type="cellIs" dxfId="60" priority="98" operator="greaterThanOrEqual">
      <formula>0</formula>
    </cfRule>
  </conditionalFormatting>
  <conditionalFormatting sqref="D192:M192">
    <cfRule type="cellIs" dxfId="59" priority="97" operator="greaterThanOrEqual">
      <formula>0</formula>
    </cfRule>
  </conditionalFormatting>
  <conditionalFormatting sqref="B9:M10 B14:M14 D10:M14">
    <cfRule type="cellIs" dxfId="58" priority="66" operator="lessThan">
      <formula>0</formula>
    </cfRule>
  </conditionalFormatting>
  <conditionalFormatting sqref="A207">
    <cfRule type="expression" dxfId="57" priority="64">
      <formula>SUM($D$207:$M$207)&gt;=0</formula>
    </cfRule>
  </conditionalFormatting>
  <conditionalFormatting sqref="D207:M208">
    <cfRule type="cellIs" dxfId="56" priority="63" operator="greaterThanOrEqual">
      <formula>0</formula>
    </cfRule>
  </conditionalFormatting>
  <conditionalFormatting sqref="N219 N210 N75:N83 N35:N45 N50:N68 N7:N32">
    <cfRule type="cellIs" dxfId="55" priority="62" operator="equal">
      <formula>0</formula>
    </cfRule>
  </conditionalFormatting>
  <conditionalFormatting sqref="A43:A45 A56:A68 A75:A83">
    <cfRule type="cellIs" dxfId="54" priority="61" operator="equal">
      <formula>0</formula>
    </cfRule>
  </conditionalFormatting>
  <conditionalFormatting sqref="N89:N103 N108:N122">
    <cfRule type="cellIs" dxfId="53" priority="60" operator="equal">
      <formula>0</formula>
    </cfRule>
  </conditionalFormatting>
  <conditionalFormatting sqref="A3 B35:M45 B75:M83 B50:M51 D89:M103 D108:M122 B54:M68 B52:C53">
    <cfRule type="cellIs" dxfId="52" priority="36" operator="equal">
      <formula>0</formula>
    </cfRule>
  </conditionalFormatting>
  <conditionalFormatting sqref="D6:M6">
    <cfRule type="cellIs" dxfId="51" priority="35" operator="equal">
      <formula>0</formula>
    </cfRule>
  </conditionalFormatting>
  <conditionalFormatting sqref="B263:C263 B265:C265 D253:M253 D256:M256 D259:M259">
    <cfRule type="cellIs" dxfId="50" priority="31" operator="lessThanOrEqual">
      <formula>-0.005</formula>
    </cfRule>
  </conditionalFormatting>
  <conditionalFormatting sqref="D250:L250">
    <cfRule type="cellIs" dxfId="49" priority="27" operator="greaterThan">
      <formula>0.0049</formula>
    </cfRule>
    <cfRule type="cellIs" dxfId="48" priority="28" operator="lessThan">
      <formula>-0.0049</formula>
    </cfRule>
  </conditionalFormatting>
  <conditionalFormatting sqref="M250">
    <cfRule type="cellIs" dxfId="47" priority="24" operator="greaterThan">
      <formula>0.0049</formula>
    </cfRule>
    <cfRule type="cellIs" dxfId="46" priority="26" operator="lessThan">
      <formula>-0.0049</formula>
    </cfRule>
  </conditionalFormatting>
  <conditionalFormatting sqref="M251:M252 M254:M255 M257:M258 M260:M262">
    <cfRule type="cellIs" dxfId="45" priority="23" operator="greaterThan">
      <formula>0.0049</formula>
    </cfRule>
    <cfRule type="cellIs" dxfId="44" priority="25" operator="lessThan">
      <formula>-0.0049</formula>
    </cfRule>
  </conditionalFormatting>
  <conditionalFormatting sqref="B252:L252 B264:C264 B258:L258 B255:L255 D251:L252 B260:L262 D254:L255 D257:L258">
    <cfRule type="cellIs" dxfId="43" priority="21" operator="greaterThan">
      <formula>0.0049</formula>
    </cfRule>
    <cfRule type="cellIs" dxfId="42" priority="22" operator="lessThan">
      <formula>-0.0049</formula>
    </cfRule>
  </conditionalFormatting>
  <conditionalFormatting sqref="B266:L267">
    <cfRule type="cellIs" dxfId="41" priority="29" operator="lessThan">
      <formula>-0.0049</formula>
    </cfRule>
    <cfRule type="cellIs" dxfId="40" priority="30" operator="greaterThan">
      <formula>0.0049</formula>
    </cfRule>
  </conditionalFormatting>
  <conditionalFormatting sqref="M266:M267">
    <cfRule type="cellIs" dxfId="39" priority="17" operator="greaterThan">
      <formula>0.0049</formula>
    </cfRule>
    <cfRule type="cellIs" dxfId="38" priority="18" operator="lessThan">
      <formula>-0.0049</formula>
    </cfRule>
  </conditionalFormatting>
  <conditionalFormatting sqref="A66">
    <cfRule type="cellIs" dxfId="37" priority="16" operator="equal">
      <formula>0</formula>
    </cfRule>
  </conditionalFormatting>
  <conditionalFormatting sqref="A67">
    <cfRule type="cellIs" dxfId="36" priority="15" operator="equal">
      <formula>0</formula>
    </cfRule>
  </conditionalFormatting>
  <conditionalFormatting sqref="A267">
    <cfRule type="cellIs" dxfId="35" priority="13" operator="lessThan">
      <formula>-0.0049</formula>
    </cfRule>
    <cfRule type="cellIs" dxfId="34" priority="14" operator="greaterThan">
      <formula>0.0049</formula>
    </cfRule>
  </conditionalFormatting>
  <conditionalFormatting sqref="B268:M268">
    <cfRule type="cellIs" dxfId="33" priority="12" operator="greaterThan">
      <formula>0.0049</formula>
    </cfRule>
  </conditionalFormatting>
  <conditionalFormatting sqref="B268:L268">
    <cfRule type="cellIs" dxfId="32" priority="11" operator="greaterThan">
      <formula>0.0049</formula>
    </cfRule>
  </conditionalFormatting>
  <conditionalFormatting sqref="D105:M105 D124:M124">
    <cfRule type="expression" dxfId="31" priority="124">
      <formula>IF(D$47&lt;D$70+D$85,D$105+D$124&lt;&gt;D$70+D$85-D$47,D$105+D$124&lt;&gt;0)</formula>
    </cfRule>
  </conditionalFormatting>
  <conditionalFormatting sqref="D172:M172 D176:M176 D166:M166">
    <cfRule type="cellIs" dxfId="30" priority="10" operator="greaterThanOrEqual">
      <formula>0</formula>
    </cfRule>
  </conditionalFormatting>
  <conditionalFormatting sqref="N217">
    <cfRule type="cellIs" dxfId="29" priority="9" operator="equal">
      <formula>0</formula>
    </cfRule>
  </conditionalFormatting>
  <conditionalFormatting sqref="C18">
    <cfRule type="expression" dxfId="28" priority="8">
      <formula>AND(SUM($D$11:$M$11)&gt;0,SUM($D$13:$M$13)&lt;&gt;1,SUM($D$13:$M$13)&gt;0)</formula>
    </cfRule>
  </conditionalFormatting>
  <conditionalFormatting sqref="C19">
    <cfRule type="expression" dxfId="27" priority="7">
      <formula>AND(SUM($D$12:$M$12)&gt;0,SUM($D$14:$M$14)&lt;&gt;1, SUM($D$14:$M$14)&gt;0)</formula>
    </cfRule>
  </conditionalFormatting>
  <conditionalFormatting sqref="N126:N127">
    <cfRule type="cellIs" dxfId="26" priority="6" operator="equal">
      <formula>0</formula>
    </cfRule>
  </conditionalFormatting>
  <conditionalFormatting sqref="N130:N132">
    <cfRule type="cellIs" dxfId="25" priority="5" operator="equal">
      <formula>0</formula>
    </cfRule>
  </conditionalFormatting>
  <conditionalFormatting sqref="N161">
    <cfRule type="cellIs" dxfId="24" priority="4" operator="equal">
      <formula>0</formula>
    </cfRule>
  </conditionalFormatting>
  <conditionalFormatting sqref="N162">
    <cfRule type="cellIs" dxfId="23" priority="3" operator="equal">
      <formula>0</formula>
    </cfRule>
  </conditionalFormatting>
  <conditionalFormatting sqref="N187:N188">
    <cfRule type="cellIs" dxfId="22" priority="2" operator="equal">
      <formula>0</formula>
    </cfRule>
  </conditionalFormatting>
  <conditionalFormatting sqref="B271:M271">
    <cfRule type="expression" dxfId="21" priority="1">
      <formula>MIN($B$269:$M$269)&gt;=1200</formula>
    </cfRule>
  </conditionalFormatting>
  <dataValidations count="2">
    <dataValidation allowBlank="1" sqref="B271 B269:M269 A33:A86 A248:A271 A128:A129 B33:C164 D155:M157 A133:A163 A165:A168 D159:M165 D226:M230 B226:C268 H24:M26 J29:M30 K31:K32 H27:I27 K27:M27 E28:E29 C24:E26 B26:B27 A23:A30 E32 B30:I30 F31:F32 D17:M17 A3:C14 A20:C22 A220:A246 A206:A216 A17 I3:M16 B17:C19 B166:M225 A170:A203 D232:M246 F18:F29 G18:G27 D18:E22 D33:M153 H18:M22 G3:G16 H4:H16 F4:F16 D3:E16 D248:M268"/>
    <dataValidation allowBlank="1" showErrorMessage="1" sqref="A130:A132 A204:A205 A87:A104 A107:A127 A217:A219"/>
  </dataValidations>
  <pageMargins left="0.31496062992125984" right="0.11811023622047245" top="0.59055118110236227" bottom="0.19685039370078741" header="0.31496062992125984" footer="0.31496062992125984"/>
  <pageSetup paperSize="9" scale="60" orientation="landscape" r:id="rId1"/>
  <ignoredErrors>
    <ignoredError sqref="E3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zoomScale="130" zoomScaleNormal="130" workbookViewId="0"/>
  </sheetViews>
  <sheetFormatPr baseColWidth="10" defaultRowHeight="10.5" customHeight="1" x14ac:dyDescent="0.2"/>
  <cols>
    <col min="1" max="1" width="35.625" style="10" customWidth="1"/>
    <col min="2" max="14" width="12.625" style="10" customWidth="1"/>
    <col min="15" max="16384" width="11" style="10"/>
  </cols>
  <sheetData>
    <row r="1" spans="1:14" ht="10.5" customHeight="1" x14ac:dyDescent="0.2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0.5" customHeight="1" x14ac:dyDescent="0.2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ht="10.5" customHeight="1" x14ac:dyDescent="0.2">
      <c r="A3" s="19" t="str">
        <f>CONCATENATE("Ab ",IF('Berechnungstabelle (1)'!$B$4=1,"Januar ",IF('Berechnungstabelle (1)'!$B$4=2,"Februar ",IF('Berechnungstabelle (1)'!$B$4=3,"März ",IF('Berechnungstabelle (1)'!$B$4=4,"April ",IF('Berechnungstabelle (1)'!$B$4=5,"Mai ",IF('Berechnungstabelle (1)'!$B$4=6,"Juni ",IF('Berechnungstabelle (1)'!$B$4=7,"Juli ",IF('Berechnungstabelle (1)'!$B$4=8,"August ",IF('Berechnungstabelle (1)'!$B$4=9,"September ",IF('Berechnungstabelle (1)'!$B$4=10,"Oktober ",IF('Berechnungstabelle (1)'!$B$4=11,"November ",IF('Berechnungstabelle (1)'!$B$4=12,"Dezember ",0)))))))))))),'Berechnungstabelle (1)'!$B$3)</f>
        <v>Ab Januar 2017</v>
      </c>
      <c r="B3" s="19" t="str">
        <f>'Berechnungstabelle (1)'!B$6</f>
        <v>Elternteil 1</v>
      </c>
      <c r="C3" s="19" t="str">
        <f>'Berechnungstabelle (1)'!C$6</f>
        <v>Elternteil 2</v>
      </c>
      <c r="D3" s="19" t="str">
        <f>IF('Berechnungstabelle (1)'!D$7&lt;&gt;0,IF('Berechnungstabelle (1)'!D$6&lt;&gt;0,'Berechnungstabelle (1)'!D$6,""),"Belegstelle")</f>
        <v>Belegstelle</v>
      </c>
      <c r="E3" s="19" t="str">
        <f>IF('Berechnungstabelle (1)'!E$7&lt;&gt;0,IF('Berechnungstabelle (1)'!E$6&lt;&gt;0,'Berechnungstabelle (1)'!E$6,""),"Belegstelle")</f>
        <v>Belegstelle</v>
      </c>
      <c r="F3" s="19" t="str">
        <f>IF('Berechnungstabelle (1)'!F$7&lt;&gt;0,IF('Berechnungstabelle (1)'!F$6&lt;&gt;0,'Berechnungstabelle (1)'!F$6,""),"Belegstelle")</f>
        <v>Belegstelle</v>
      </c>
      <c r="G3" s="19" t="str">
        <f>IF('Berechnungstabelle (1)'!G$7&lt;&gt;0,IF('Berechnungstabelle (1)'!G$6&lt;&gt;0,'Berechnungstabelle (1)'!G$6,""),"Belegstelle")</f>
        <v>Belegstelle</v>
      </c>
      <c r="H3" s="19" t="str">
        <f>IF('Berechnungstabelle (1)'!H$7&lt;&gt;0,IF('Berechnungstabelle (1)'!H$6&lt;&gt;0,'Berechnungstabelle (1)'!H$6,""),"Belegstelle")</f>
        <v>Belegstelle</v>
      </c>
      <c r="I3" s="19" t="str">
        <f>IF('Berechnungstabelle (1)'!I$7&lt;&gt;0,IF('Berechnungstabelle (1)'!I$6&lt;&gt;0,'Berechnungstabelle (1)'!I$6,""),"Belegstelle")</f>
        <v>Belegstelle</v>
      </c>
      <c r="J3" s="19" t="str">
        <f>IF('Berechnungstabelle (1)'!J$7&lt;&gt;0,IF('Berechnungstabelle (1)'!J$6&lt;&gt;0,'Berechnungstabelle (1)'!J$6,""),"Belegstelle")</f>
        <v>Belegstelle</v>
      </c>
      <c r="K3" s="19" t="str">
        <f>IF('Berechnungstabelle (1)'!K$7&lt;&gt;0,IF('Berechnungstabelle (1)'!K$6&lt;&gt;0,'Berechnungstabelle (1)'!K$6,""),"Belegstelle")</f>
        <v>Belegstelle</v>
      </c>
      <c r="L3" s="19" t="str">
        <f>IF('Berechnungstabelle (1)'!L$7&lt;&gt;0,IF('Berechnungstabelle (1)'!L$6&lt;&gt;0,'Berechnungstabelle (1)'!L$6,""),"Belegstelle")</f>
        <v>Belegstelle</v>
      </c>
      <c r="M3" s="19" t="str">
        <f>IF('Berechnungstabelle (1)'!M$7&lt;&gt;0,IF('Berechnungstabelle (1)'!M$6&lt;&gt;0,'Berechnungstabelle (1)'!M$6,""),"Belegstelle")</f>
        <v>Belegstelle</v>
      </c>
      <c r="N3" s="19" t="s">
        <v>120</v>
      </c>
    </row>
    <row r="4" spans="1:14" ht="10.5" customHeight="1" x14ac:dyDescent="0.2">
      <c r="A4" s="20"/>
      <c r="B4" s="21" t="str">
        <f>IF(B$3&lt;&gt;"Belegstelle",CONCATENATE("(geb. ",IF('Berechnungstabelle (1)'!B8=1,"Jan. ",IF('Berechnungstabelle (1)'!B8=2,"Feb. ",IF('Berechnungstabelle (1)'!B8=3,"März ",IF('Berechnungstabelle (1)'!B8=4,"Apr. ",IF('Berechnungstabelle (1)'!B8=5,"Mai ",IF('Berechnungstabelle (1)'!B8=6,"Juni ",IF('Berechnungstabelle (1)'!B8=7,"Juli ",IF('Berechnungstabelle (1)'!B8=8,"Aug. ",IF('Berechnungstabelle (1)'!B8=9,"Sept. ",IF('Berechnungstabelle (1)'!B8=10,"Okt. ",IF('Berechnungstabelle (1)'!B8=11,"Nov. ",IF('Berechnungstabelle (1)'!B8=12,"Dez. ",0)))))))))))),'Berechnungstabelle (1)'!B7,")"),0)</f>
        <v>(geb. 00)</v>
      </c>
      <c r="C4" s="21" t="str">
        <f>IF(C$3&lt;&gt;"Belegstelle",CONCATENATE("(geb. ",IF('Berechnungstabelle (1)'!C8=1,"Jan. ",IF('Berechnungstabelle (1)'!C8=2,"Feb. ",IF('Berechnungstabelle (1)'!C8=3,"März ",IF('Berechnungstabelle (1)'!C8=4,"Apr. ",IF('Berechnungstabelle (1)'!C8=5,"Mai ",IF('Berechnungstabelle (1)'!C8=6,"Juni ",IF('Berechnungstabelle (1)'!C8=7,"Juli ",IF('Berechnungstabelle (1)'!C8=8,"Aug. ",IF('Berechnungstabelle (1)'!C8=9,"Sept. ",IF('Berechnungstabelle (1)'!C8=10,"Okt. ",IF('Berechnungstabelle (1)'!C8=11,"Nov. ",IF('Berechnungstabelle (1)'!C8=12,"Dez. ",0)))))))))))),'Berechnungstabelle (1)'!C7,")"),0)</f>
        <v>(geb. 00)</v>
      </c>
      <c r="D4" s="21">
        <f>IF(D$3&lt;&gt;"Belegstelle",CONCATENATE("(geb. ",IF('Berechnungstabelle (1)'!D8=1,"Jan. ",IF('Berechnungstabelle (1)'!D8=2,"Feb. ",IF('Berechnungstabelle (1)'!D8=3,"März ",IF('Berechnungstabelle (1)'!D8=4,"Apr. ",IF('Berechnungstabelle (1)'!D8=5,"Mai ",IF('Berechnungstabelle (1)'!D8=6,"Juni ",IF('Berechnungstabelle (1)'!D8=7,"Juli ",IF('Berechnungstabelle (1)'!D8=8,"Aug. ",IF('Berechnungstabelle (1)'!D8=9,"Sept. ",IF('Berechnungstabelle (1)'!D8=10,"Okt. ",IF('Berechnungstabelle (1)'!D8=11,"Nov. ",IF('Berechnungstabelle (1)'!D8=12,"Dez. ",0)))))))))))),'Berechnungstabelle (1)'!D7,")"),0)</f>
        <v>0</v>
      </c>
      <c r="E4" s="21">
        <f>IF(E$3&lt;&gt;"Belegstelle",CONCATENATE("(geb. ",IF('Berechnungstabelle (1)'!E8=1,"Jan. ",IF('Berechnungstabelle (1)'!E8=2,"Feb. ",IF('Berechnungstabelle (1)'!E8=3,"März ",IF('Berechnungstabelle (1)'!E8=4,"Apr. ",IF('Berechnungstabelle (1)'!E8=5,"Mai ",IF('Berechnungstabelle (1)'!E8=6,"Juni ",IF('Berechnungstabelle (1)'!E8=7,"Juli ",IF('Berechnungstabelle (1)'!E8=8,"Aug. ",IF('Berechnungstabelle (1)'!E8=9,"Sept. ",IF('Berechnungstabelle (1)'!E8=10,"Okt. ",IF('Berechnungstabelle (1)'!E8=11,"Nov. ",IF('Berechnungstabelle (1)'!E8=12,"Dez. ",0)))))))))))),'Berechnungstabelle (1)'!E7,")"),0)</f>
        <v>0</v>
      </c>
      <c r="F4" s="21">
        <f>IF(F$3&lt;&gt;"Belegstelle",CONCATENATE("(geb. ",IF('Berechnungstabelle (1)'!F8=1,"Jan. ",IF('Berechnungstabelle (1)'!F8=2,"Feb. ",IF('Berechnungstabelle (1)'!F8=3,"März ",IF('Berechnungstabelle (1)'!F8=4,"Apr. ",IF('Berechnungstabelle (1)'!F8=5,"Mai ",IF('Berechnungstabelle (1)'!F8=6,"Juni ",IF('Berechnungstabelle (1)'!F8=7,"Juli ",IF('Berechnungstabelle (1)'!F8=8,"Aug. ",IF('Berechnungstabelle (1)'!F8=9,"Sept. ",IF('Berechnungstabelle (1)'!F8=10,"Okt. ",IF('Berechnungstabelle (1)'!F8=11,"Nov. ",IF('Berechnungstabelle (1)'!F8=12,"Dez. ",0)))))))))))),'Berechnungstabelle (1)'!F7,")"),0)</f>
        <v>0</v>
      </c>
      <c r="G4" s="21">
        <f>IF(G$3&lt;&gt;"Belegstelle",CONCATENATE("(geb. ",IF('Berechnungstabelle (1)'!G8=1,"Jan. ",IF('Berechnungstabelle (1)'!G8=2,"Feb. ",IF('Berechnungstabelle (1)'!G8=3,"März ",IF('Berechnungstabelle (1)'!G8=4,"Apr. ",IF('Berechnungstabelle (1)'!G8=5,"Mai ",IF('Berechnungstabelle (1)'!G8=6,"Juni ",IF('Berechnungstabelle (1)'!G8=7,"Juli ",IF('Berechnungstabelle (1)'!G8=8,"Aug. ",IF('Berechnungstabelle (1)'!G8=9,"Sept. ",IF('Berechnungstabelle (1)'!G8=10,"Okt. ",IF('Berechnungstabelle (1)'!G8=11,"Nov. ",IF('Berechnungstabelle (1)'!G8=12,"Dez. ",0)))))))))))),'Berechnungstabelle (1)'!G7,")"),0)</f>
        <v>0</v>
      </c>
      <c r="H4" s="21">
        <f>IF(H$3&lt;&gt;"Belegstelle",CONCATENATE("(geb. ",IF('Berechnungstabelle (1)'!H8=1,"Jan. ",IF('Berechnungstabelle (1)'!H8=2,"Feb. ",IF('Berechnungstabelle (1)'!H8=3,"März ",IF('Berechnungstabelle (1)'!H8=4,"Apr. ",IF('Berechnungstabelle (1)'!H8=5,"Mai ",IF('Berechnungstabelle (1)'!H8=6,"Juni ",IF('Berechnungstabelle (1)'!H8=7,"Juli ",IF('Berechnungstabelle (1)'!H8=8,"Aug. ",IF('Berechnungstabelle (1)'!H8=9,"Sept. ",IF('Berechnungstabelle (1)'!H8=10,"Okt. ",IF('Berechnungstabelle (1)'!H8=11,"Nov. ",IF('Berechnungstabelle (1)'!H8=12,"Dez. ",0)))))))))))),'Berechnungstabelle (1)'!H7,")"),0)</f>
        <v>0</v>
      </c>
      <c r="I4" s="21">
        <f>IF(I$3&lt;&gt;"Belegstelle",CONCATENATE("(geb. ",IF('Berechnungstabelle (1)'!I8=1,"Jan. ",IF('Berechnungstabelle (1)'!I8=2,"Feb. ",IF('Berechnungstabelle (1)'!I8=3,"März ",IF('Berechnungstabelle (1)'!I8=4,"Apr. ",IF('Berechnungstabelle (1)'!I8=5,"Mai ",IF('Berechnungstabelle (1)'!I8=6,"Juni ",IF('Berechnungstabelle (1)'!I8=7,"Juli ",IF('Berechnungstabelle (1)'!I8=8,"Aug. ",IF('Berechnungstabelle (1)'!I8=9,"Sept. ",IF('Berechnungstabelle (1)'!I8=10,"Okt. ",IF('Berechnungstabelle (1)'!I8=11,"Nov. ",IF('Berechnungstabelle (1)'!I8=12,"Dez. ",0)))))))))))),'Berechnungstabelle (1)'!I7,")"),0)</f>
        <v>0</v>
      </c>
      <c r="J4" s="21">
        <f>IF(J$3&lt;&gt;"Belegstelle",CONCATENATE("(geb. ",IF('Berechnungstabelle (1)'!J8=1,"Jan. ",IF('Berechnungstabelle (1)'!J8=2,"Feb. ",IF('Berechnungstabelle (1)'!J8=3,"März ",IF('Berechnungstabelle (1)'!J8=4,"Apr. ",IF('Berechnungstabelle (1)'!J8=5,"Mai ",IF('Berechnungstabelle (1)'!J8=6,"Juni ",IF('Berechnungstabelle (1)'!J8=7,"Juli ",IF('Berechnungstabelle (1)'!J8=8,"Aug. ",IF('Berechnungstabelle (1)'!J8=9,"Sept. ",IF('Berechnungstabelle (1)'!J8=10,"Okt. ",IF('Berechnungstabelle (1)'!J8=11,"Nov. ",IF('Berechnungstabelle (1)'!J8=12,"Dez. ",0)))))))))))),'Berechnungstabelle (1)'!J7,")"),0)</f>
        <v>0</v>
      </c>
      <c r="K4" s="21">
        <f>IF(K$3&lt;&gt;"Belegstelle",CONCATENATE("(geb. ",IF('Berechnungstabelle (1)'!K8=1,"Jan. ",IF('Berechnungstabelle (1)'!K8=2,"Feb. ",IF('Berechnungstabelle (1)'!K8=3,"März ",IF('Berechnungstabelle (1)'!K8=4,"Apr. ",IF('Berechnungstabelle (1)'!K8=5,"Mai ",IF('Berechnungstabelle (1)'!K8=6,"Juni ",IF('Berechnungstabelle (1)'!K8=7,"Juli ",IF('Berechnungstabelle (1)'!K8=8,"Aug. ",IF('Berechnungstabelle (1)'!K8=9,"Sept. ",IF('Berechnungstabelle (1)'!K8=10,"Okt. ",IF('Berechnungstabelle (1)'!K8=11,"Nov. ",IF('Berechnungstabelle (1)'!K8=12,"Dez. ",0)))))))))))),'Berechnungstabelle (1)'!K7,")"),0)</f>
        <v>0</v>
      </c>
      <c r="L4" s="21">
        <f>IF(L$3&lt;&gt;"Belegstelle",CONCATENATE("(geb. ",IF('Berechnungstabelle (1)'!L8=1,"Jan. ",IF('Berechnungstabelle (1)'!L8=2,"Feb. ",IF('Berechnungstabelle (1)'!L8=3,"März ",IF('Berechnungstabelle (1)'!L8=4,"Apr. ",IF('Berechnungstabelle (1)'!L8=5,"Mai ",IF('Berechnungstabelle (1)'!L8=6,"Juni ",IF('Berechnungstabelle (1)'!L8=7,"Juli ",IF('Berechnungstabelle (1)'!L8=8,"Aug. ",IF('Berechnungstabelle (1)'!L8=9,"Sept. ",IF('Berechnungstabelle (1)'!L8=10,"Okt. ",IF('Berechnungstabelle (1)'!L8=11,"Nov. ",IF('Berechnungstabelle (1)'!L8=12,"Dez. ",0)))))))))))),'Berechnungstabelle (1)'!L7,")"),0)</f>
        <v>0</v>
      </c>
      <c r="M4" s="21">
        <f>IF(M$3&lt;&gt;"Belegstelle",CONCATENATE("(geb. ",IF('Berechnungstabelle (1)'!M8=1,"Jan. ",IF('Berechnungstabelle (1)'!M8=2,"Feb. ",IF('Berechnungstabelle (1)'!M8=3,"März ",IF('Berechnungstabelle (1)'!M8=4,"Apr. ",IF('Berechnungstabelle (1)'!M8=5,"Mai ",IF('Berechnungstabelle (1)'!M8=6,"Juni ",IF('Berechnungstabelle (1)'!M8=7,"Juli ",IF('Berechnungstabelle (1)'!M8=8,"Aug. ",IF('Berechnungstabelle (1)'!M8=9,"Sept. ",IF('Berechnungstabelle (1)'!M8=10,"Okt. ",IF('Berechnungstabelle (1)'!M8=11,"Nov. ",IF('Berechnungstabelle (1)'!M8=12,"Dez. ",0)))))))))))),'Berechnungstabelle (1)'!M7,")"),0)</f>
        <v>0</v>
      </c>
      <c r="N4" s="20"/>
    </row>
    <row r="5" spans="1:14" ht="10.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0.5" customHeight="1" x14ac:dyDescent="0.2">
      <c r="A6" s="22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0.5" customHeight="1" x14ac:dyDescent="0.2">
      <c r="A7" s="23" t="s">
        <v>129</v>
      </c>
      <c r="B7" s="24">
        <f>'Berechnungstabelle (1)'!B35</f>
        <v>0</v>
      </c>
      <c r="C7" s="24">
        <f>'Berechnungstabelle (1)'!C35</f>
        <v>0</v>
      </c>
      <c r="D7" s="24">
        <f>IF(D$3&lt;&gt;"Belegstelle",'Berechnungstabelle (1)'!D35,'Berechnungstabelle (1)'!$N35)</f>
        <v>0</v>
      </c>
      <c r="E7" s="24">
        <f>IF(E$3&lt;&gt;"Belegstelle",'Berechnungstabelle (1)'!E35,'Berechnungstabelle (1)'!$N35)</f>
        <v>0</v>
      </c>
      <c r="F7" s="24">
        <f>IF(F$3&lt;&gt;"Belegstelle",'Berechnungstabelle (1)'!F35,'Berechnungstabelle (1)'!$N35)</f>
        <v>0</v>
      </c>
      <c r="G7" s="24">
        <f>IF(G$3&lt;&gt;"Belegstelle",'Berechnungstabelle (1)'!G35,'Berechnungstabelle (1)'!$N35)</f>
        <v>0</v>
      </c>
      <c r="H7" s="24">
        <f>IF(H$3&lt;&gt;"Belegstelle",'Berechnungstabelle (1)'!H35,'Berechnungstabelle (1)'!$N35)</f>
        <v>0</v>
      </c>
      <c r="I7" s="24">
        <f>IF(I$3&lt;&gt;"Belegstelle",'Berechnungstabelle (1)'!I35,'Berechnungstabelle (1)'!$N35)</f>
        <v>0</v>
      </c>
      <c r="J7" s="24">
        <f>IF(J$3&lt;&gt;"Belegstelle",'Berechnungstabelle (1)'!J35,'Berechnungstabelle (1)'!$N35)</f>
        <v>0</v>
      </c>
      <c r="K7" s="24">
        <f>IF(K$3&lt;&gt;"Belegstelle",'Berechnungstabelle (1)'!K35,'Berechnungstabelle (1)'!$N35)</f>
        <v>0</v>
      </c>
      <c r="L7" s="24">
        <f>IF(L$3&lt;&gt;"Belegstelle",'Berechnungstabelle (1)'!L35,'Berechnungstabelle (1)'!$N35)</f>
        <v>0</v>
      </c>
      <c r="M7" s="24">
        <f>IF(M$3&lt;&gt;"Belegstelle",'Berechnungstabelle (1)'!M35,'Berechnungstabelle (1)'!$N35)</f>
        <v>0</v>
      </c>
      <c r="N7" s="25">
        <f>'Berechnungstabelle (1)'!N35</f>
        <v>0</v>
      </c>
    </row>
    <row r="8" spans="1:14" ht="10.5" customHeight="1" x14ac:dyDescent="0.2">
      <c r="A8" s="23" t="s">
        <v>5</v>
      </c>
      <c r="B8" s="24">
        <f>'Berechnungstabelle (1)'!B36</f>
        <v>0</v>
      </c>
      <c r="C8" s="24">
        <f>'Berechnungstabelle (1)'!C36</f>
        <v>0</v>
      </c>
      <c r="D8" s="24">
        <f>IF(D$3&lt;&gt;"Belegstelle",'Berechnungstabelle (1)'!D36,'Berechnungstabelle (1)'!$N36)</f>
        <v>0</v>
      </c>
      <c r="E8" s="24">
        <f>IF(E$3&lt;&gt;"Belegstelle",'Berechnungstabelle (1)'!E36,'Berechnungstabelle (1)'!$N36)</f>
        <v>0</v>
      </c>
      <c r="F8" s="24">
        <f>IF(F$3&lt;&gt;"Belegstelle",'Berechnungstabelle (1)'!F36,'Berechnungstabelle (1)'!$N36)</f>
        <v>0</v>
      </c>
      <c r="G8" s="24">
        <f>IF(G$3&lt;&gt;"Belegstelle",'Berechnungstabelle (1)'!G36,'Berechnungstabelle (1)'!$N36)</f>
        <v>0</v>
      </c>
      <c r="H8" s="24">
        <f>IF(H$3&lt;&gt;"Belegstelle",'Berechnungstabelle (1)'!H36,'Berechnungstabelle (1)'!$N36)</f>
        <v>0</v>
      </c>
      <c r="I8" s="24">
        <f>IF(I$3&lt;&gt;"Belegstelle",'Berechnungstabelle (1)'!I36,'Berechnungstabelle (1)'!$N36)</f>
        <v>0</v>
      </c>
      <c r="J8" s="24">
        <f>IF(J$3&lt;&gt;"Belegstelle",'Berechnungstabelle (1)'!J36,'Berechnungstabelle (1)'!$N36)</f>
        <v>0</v>
      </c>
      <c r="K8" s="24">
        <f>IF(K$3&lt;&gt;"Belegstelle",'Berechnungstabelle (1)'!K36,'Berechnungstabelle (1)'!$N36)</f>
        <v>0</v>
      </c>
      <c r="L8" s="24">
        <f>IF(L$3&lt;&gt;"Belegstelle",'Berechnungstabelle (1)'!L36,'Berechnungstabelle (1)'!$N36)</f>
        <v>0</v>
      </c>
      <c r="M8" s="24">
        <f>IF(M$3&lt;&gt;"Belegstelle",'Berechnungstabelle (1)'!M36,'Berechnungstabelle (1)'!$N36)</f>
        <v>0</v>
      </c>
      <c r="N8" s="25">
        <f>'Berechnungstabelle (1)'!N36</f>
        <v>0</v>
      </c>
    </row>
    <row r="9" spans="1:14" ht="10.5" customHeight="1" x14ac:dyDescent="0.2">
      <c r="A9" s="23" t="str">
        <f>CONCATENATE("Kinderzulagen (von ",$B$3," bezogen)")</f>
        <v>Kinderzulagen (von Elternteil 1 bezogen)</v>
      </c>
      <c r="B9" s="24">
        <f>'Berechnungstabelle (1)'!B37</f>
        <v>0</v>
      </c>
      <c r="C9" s="24">
        <f>'Berechnungstabelle (1)'!C37</f>
        <v>0</v>
      </c>
      <c r="D9" s="24">
        <f>IF(D$3&lt;&gt;"Belegstelle",'Berechnungstabelle (1)'!D37,'Berechnungstabelle (1)'!$N37)</f>
        <v>0</v>
      </c>
      <c r="E9" s="24">
        <f>IF(E$3&lt;&gt;"Belegstelle",'Berechnungstabelle (1)'!E37,'Berechnungstabelle (1)'!$N37)</f>
        <v>0</v>
      </c>
      <c r="F9" s="24">
        <f>IF(F$3&lt;&gt;"Belegstelle",'Berechnungstabelle (1)'!F37,'Berechnungstabelle (1)'!$N37)</f>
        <v>0</v>
      </c>
      <c r="G9" s="24">
        <f>IF(G$3&lt;&gt;"Belegstelle",'Berechnungstabelle (1)'!G37,'Berechnungstabelle (1)'!$N37)</f>
        <v>0</v>
      </c>
      <c r="H9" s="24">
        <f>IF(H$3&lt;&gt;"Belegstelle",'Berechnungstabelle (1)'!H37,'Berechnungstabelle (1)'!$N37)</f>
        <v>0</v>
      </c>
      <c r="I9" s="24">
        <f>IF(I$3&lt;&gt;"Belegstelle",'Berechnungstabelle (1)'!I37,'Berechnungstabelle (1)'!$N37)</f>
        <v>0</v>
      </c>
      <c r="J9" s="24">
        <f>IF(J$3&lt;&gt;"Belegstelle",'Berechnungstabelle (1)'!J37,'Berechnungstabelle (1)'!$N37)</f>
        <v>0</v>
      </c>
      <c r="K9" s="24">
        <f>IF(K$3&lt;&gt;"Belegstelle",'Berechnungstabelle (1)'!K37,'Berechnungstabelle (1)'!$N37)</f>
        <v>0</v>
      </c>
      <c r="L9" s="24">
        <f>IF(L$3&lt;&gt;"Belegstelle",'Berechnungstabelle (1)'!L37,'Berechnungstabelle (1)'!$N37)</f>
        <v>0</v>
      </c>
      <c r="M9" s="24">
        <f>IF(M$3&lt;&gt;"Belegstelle",'Berechnungstabelle (1)'!M37,'Berechnungstabelle (1)'!$N37)</f>
        <v>0</v>
      </c>
      <c r="N9" s="25">
        <f>'Berechnungstabelle (1)'!N37</f>
        <v>0</v>
      </c>
    </row>
    <row r="10" spans="1:14" ht="10.5" customHeight="1" x14ac:dyDescent="0.2">
      <c r="A10" s="23" t="str">
        <f>CONCATENATE("Kinderzulagen (von ",$C$3," bezogen)")</f>
        <v>Kinderzulagen (von Elternteil 2 bezogen)</v>
      </c>
      <c r="B10" s="24">
        <f>'Berechnungstabelle (1)'!B38</f>
        <v>0</v>
      </c>
      <c r="C10" s="24">
        <f>'Berechnungstabelle (1)'!C38</f>
        <v>0</v>
      </c>
      <c r="D10" s="24">
        <f>IF(D$3&lt;&gt;"Belegstelle",'Berechnungstabelle (1)'!D38,'Berechnungstabelle (1)'!$N38)</f>
        <v>0</v>
      </c>
      <c r="E10" s="24">
        <f>IF(E$3&lt;&gt;"Belegstelle",'Berechnungstabelle (1)'!E38,'Berechnungstabelle (1)'!$N38)</f>
        <v>0</v>
      </c>
      <c r="F10" s="24">
        <f>IF(F$3&lt;&gt;"Belegstelle",'Berechnungstabelle (1)'!F38,'Berechnungstabelle (1)'!$N38)</f>
        <v>0</v>
      </c>
      <c r="G10" s="24">
        <f>IF(G$3&lt;&gt;"Belegstelle",'Berechnungstabelle (1)'!G38,'Berechnungstabelle (1)'!$N38)</f>
        <v>0</v>
      </c>
      <c r="H10" s="24">
        <f>IF(H$3&lt;&gt;"Belegstelle",'Berechnungstabelle (1)'!H38,'Berechnungstabelle (1)'!$N38)</f>
        <v>0</v>
      </c>
      <c r="I10" s="24">
        <f>IF(I$3&lt;&gt;"Belegstelle",'Berechnungstabelle (1)'!I38,'Berechnungstabelle (1)'!$N38)</f>
        <v>0</v>
      </c>
      <c r="J10" s="24">
        <f>IF(J$3&lt;&gt;"Belegstelle",'Berechnungstabelle (1)'!J38,'Berechnungstabelle (1)'!$N38)</f>
        <v>0</v>
      </c>
      <c r="K10" s="24">
        <f>IF(K$3&lt;&gt;"Belegstelle",'Berechnungstabelle (1)'!K38,'Berechnungstabelle (1)'!$N38)</f>
        <v>0</v>
      </c>
      <c r="L10" s="24">
        <f>IF(L$3&lt;&gt;"Belegstelle",'Berechnungstabelle (1)'!L38,'Berechnungstabelle (1)'!$N38)</f>
        <v>0</v>
      </c>
      <c r="M10" s="24">
        <f>IF(M$3&lt;&gt;"Belegstelle",'Berechnungstabelle (1)'!M38,'Berechnungstabelle (1)'!$N38)</f>
        <v>0</v>
      </c>
      <c r="N10" s="25">
        <f>'Berechnungstabelle (1)'!N38</f>
        <v>0</v>
      </c>
    </row>
    <row r="11" spans="1:14" ht="10.5" customHeight="1" x14ac:dyDescent="0.2">
      <c r="A11" s="23" t="s">
        <v>63</v>
      </c>
      <c r="B11" s="24">
        <f>'Berechnungstabelle (1)'!B39</f>
        <v>0</v>
      </c>
      <c r="C11" s="24">
        <f>'Berechnungstabelle (1)'!C39</f>
        <v>0</v>
      </c>
      <c r="D11" s="24">
        <f>IF(D$3&lt;&gt;"Belegstelle",'Berechnungstabelle (1)'!D39,'Berechnungstabelle (1)'!$N39)</f>
        <v>0</v>
      </c>
      <c r="E11" s="24">
        <f>IF(E$3&lt;&gt;"Belegstelle",'Berechnungstabelle (1)'!E39,'Berechnungstabelle (1)'!$N39)</f>
        <v>0</v>
      </c>
      <c r="F11" s="24">
        <f>IF(F$3&lt;&gt;"Belegstelle",'Berechnungstabelle (1)'!F39,'Berechnungstabelle (1)'!$N39)</f>
        <v>0</v>
      </c>
      <c r="G11" s="24">
        <f>IF(G$3&lt;&gt;"Belegstelle",'Berechnungstabelle (1)'!G39,'Berechnungstabelle (1)'!$N39)</f>
        <v>0</v>
      </c>
      <c r="H11" s="24">
        <f>IF(H$3&lt;&gt;"Belegstelle",'Berechnungstabelle (1)'!H39,'Berechnungstabelle (1)'!$N39)</f>
        <v>0</v>
      </c>
      <c r="I11" s="24">
        <f>IF(I$3&lt;&gt;"Belegstelle",'Berechnungstabelle (1)'!I39,'Berechnungstabelle (1)'!$N39)</f>
        <v>0</v>
      </c>
      <c r="J11" s="24">
        <f>IF(J$3&lt;&gt;"Belegstelle",'Berechnungstabelle (1)'!J39,'Berechnungstabelle (1)'!$N39)</f>
        <v>0</v>
      </c>
      <c r="K11" s="24">
        <f>IF(K$3&lt;&gt;"Belegstelle",'Berechnungstabelle (1)'!K39,'Berechnungstabelle (1)'!$N39)</f>
        <v>0</v>
      </c>
      <c r="L11" s="24">
        <f>IF(L$3&lt;&gt;"Belegstelle",'Berechnungstabelle (1)'!L39,'Berechnungstabelle (1)'!$N39)</f>
        <v>0</v>
      </c>
      <c r="M11" s="24">
        <f>IF(M$3&lt;&gt;"Belegstelle",'Berechnungstabelle (1)'!M39,'Berechnungstabelle (1)'!$N39)</f>
        <v>0</v>
      </c>
      <c r="N11" s="25">
        <f>'Berechnungstabelle (1)'!N39</f>
        <v>0</v>
      </c>
    </row>
    <row r="12" spans="1:14" ht="10.5" customHeight="1" x14ac:dyDescent="0.2">
      <c r="A12" s="23" t="s">
        <v>62</v>
      </c>
      <c r="B12" s="24">
        <f>'Berechnungstabelle (1)'!B40</f>
        <v>0</v>
      </c>
      <c r="C12" s="24">
        <f>'Berechnungstabelle (1)'!C40</f>
        <v>0</v>
      </c>
      <c r="D12" s="24">
        <f>IF(D$3&lt;&gt;"Belegstelle",'Berechnungstabelle (1)'!D40,'Berechnungstabelle (1)'!$N40)</f>
        <v>0</v>
      </c>
      <c r="E12" s="24">
        <f>IF(E$3&lt;&gt;"Belegstelle",'Berechnungstabelle (1)'!E40,'Berechnungstabelle (1)'!$N40)</f>
        <v>0</v>
      </c>
      <c r="F12" s="24">
        <f>IF(F$3&lt;&gt;"Belegstelle",'Berechnungstabelle (1)'!F40,'Berechnungstabelle (1)'!$N40)</f>
        <v>0</v>
      </c>
      <c r="G12" s="24">
        <f>IF(G$3&lt;&gt;"Belegstelle",'Berechnungstabelle (1)'!G40,'Berechnungstabelle (1)'!$N40)</f>
        <v>0</v>
      </c>
      <c r="H12" s="24">
        <f>IF(H$3&lt;&gt;"Belegstelle",'Berechnungstabelle (1)'!H40,'Berechnungstabelle (1)'!$N40)</f>
        <v>0</v>
      </c>
      <c r="I12" s="24">
        <f>IF(I$3&lt;&gt;"Belegstelle",'Berechnungstabelle (1)'!I40,'Berechnungstabelle (1)'!$N40)</f>
        <v>0</v>
      </c>
      <c r="J12" s="24">
        <f>IF(J$3&lt;&gt;"Belegstelle",'Berechnungstabelle (1)'!J40,'Berechnungstabelle (1)'!$N40)</f>
        <v>0</v>
      </c>
      <c r="K12" s="24">
        <f>IF(K$3&lt;&gt;"Belegstelle",'Berechnungstabelle (1)'!K40,'Berechnungstabelle (1)'!$N40)</f>
        <v>0</v>
      </c>
      <c r="L12" s="24">
        <f>IF(L$3&lt;&gt;"Belegstelle",'Berechnungstabelle (1)'!L40,'Berechnungstabelle (1)'!$N40)</f>
        <v>0</v>
      </c>
      <c r="M12" s="24">
        <f>IF(M$3&lt;&gt;"Belegstelle",'Berechnungstabelle (1)'!M40,'Berechnungstabelle (1)'!$N40)</f>
        <v>0</v>
      </c>
      <c r="N12" s="25">
        <f>'Berechnungstabelle (1)'!N40</f>
        <v>0</v>
      </c>
    </row>
    <row r="13" spans="1:14" ht="10.5" customHeight="1" x14ac:dyDescent="0.2">
      <c r="A13" s="23" t="s">
        <v>6</v>
      </c>
      <c r="B13" s="24">
        <f>'Berechnungstabelle (1)'!B41</f>
        <v>0</v>
      </c>
      <c r="C13" s="24">
        <f>'Berechnungstabelle (1)'!C41</f>
        <v>0</v>
      </c>
      <c r="D13" s="24">
        <f>IF(D$3&lt;&gt;"Belegstelle",'Berechnungstabelle (1)'!D41,'Berechnungstabelle (1)'!$N41)</f>
        <v>0</v>
      </c>
      <c r="E13" s="24">
        <f>IF(E$3&lt;&gt;"Belegstelle",'Berechnungstabelle (1)'!E41,'Berechnungstabelle (1)'!$N41)</f>
        <v>0</v>
      </c>
      <c r="F13" s="24">
        <f>IF(F$3&lt;&gt;"Belegstelle",'Berechnungstabelle (1)'!F41,'Berechnungstabelle (1)'!$N41)</f>
        <v>0</v>
      </c>
      <c r="G13" s="24">
        <f>IF(G$3&lt;&gt;"Belegstelle",'Berechnungstabelle (1)'!G41,'Berechnungstabelle (1)'!$N41)</f>
        <v>0</v>
      </c>
      <c r="H13" s="24">
        <f>IF(H$3&lt;&gt;"Belegstelle",'Berechnungstabelle (1)'!H41,'Berechnungstabelle (1)'!$N41)</f>
        <v>0</v>
      </c>
      <c r="I13" s="24">
        <f>IF(I$3&lt;&gt;"Belegstelle",'Berechnungstabelle (1)'!I41,'Berechnungstabelle (1)'!$N41)</f>
        <v>0</v>
      </c>
      <c r="J13" s="24">
        <f>IF(J$3&lt;&gt;"Belegstelle",'Berechnungstabelle (1)'!J41,'Berechnungstabelle (1)'!$N41)</f>
        <v>0</v>
      </c>
      <c r="K13" s="24">
        <f>IF(K$3&lt;&gt;"Belegstelle",'Berechnungstabelle (1)'!K41,'Berechnungstabelle (1)'!$N41)</f>
        <v>0</v>
      </c>
      <c r="L13" s="24">
        <f>IF(L$3&lt;&gt;"Belegstelle",'Berechnungstabelle (1)'!L41,'Berechnungstabelle (1)'!$N41)</f>
        <v>0</v>
      </c>
      <c r="M13" s="24">
        <f>IF(M$3&lt;&gt;"Belegstelle",'Berechnungstabelle (1)'!M41,'Berechnungstabelle (1)'!$N41)</f>
        <v>0</v>
      </c>
      <c r="N13" s="25">
        <f>'Berechnungstabelle (1)'!N41</f>
        <v>0</v>
      </c>
    </row>
    <row r="14" spans="1:14" ht="10.5" customHeight="1" x14ac:dyDescent="0.2">
      <c r="A14" s="23" t="s">
        <v>7</v>
      </c>
      <c r="B14" s="24">
        <f>'Berechnungstabelle (1)'!B42</f>
        <v>0</v>
      </c>
      <c r="C14" s="24">
        <f>'Berechnungstabelle (1)'!C42</f>
        <v>0</v>
      </c>
      <c r="D14" s="24">
        <f>IF(D$3&lt;&gt;"Belegstelle",'Berechnungstabelle (1)'!D42,'Berechnungstabelle (1)'!$N42)</f>
        <v>0</v>
      </c>
      <c r="E14" s="24">
        <f>IF(E$3&lt;&gt;"Belegstelle",'Berechnungstabelle (1)'!E42,'Berechnungstabelle (1)'!$N42)</f>
        <v>0</v>
      </c>
      <c r="F14" s="24">
        <f>IF(F$3&lt;&gt;"Belegstelle",'Berechnungstabelle (1)'!F42,'Berechnungstabelle (1)'!$N42)</f>
        <v>0</v>
      </c>
      <c r="G14" s="24">
        <f>IF(G$3&lt;&gt;"Belegstelle",'Berechnungstabelle (1)'!G42,'Berechnungstabelle (1)'!$N42)</f>
        <v>0</v>
      </c>
      <c r="H14" s="24">
        <f>IF(H$3&lt;&gt;"Belegstelle",'Berechnungstabelle (1)'!H42,'Berechnungstabelle (1)'!$N42)</f>
        <v>0</v>
      </c>
      <c r="I14" s="24">
        <f>IF(I$3&lt;&gt;"Belegstelle",'Berechnungstabelle (1)'!I42,'Berechnungstabelle (1)'!$N42)</f>
        <v>0</v>
      </c>
      <c r="J14" s="24">
        <f>IF(J$3&lt;&gt;"Belegstelle",'Berechnungstabelle (1)'!J42,'Berechnungstabelle (1)'!$N42)</f>
        <v>0</v>
      </c>
      <c r="K14" s="24">
        <f>IF(K$3&lt;&gt;"Belegstelle",'Berechnungstabelle (1)'!K42,'Berechnungstabelle (1)'!$N42)</f>
        <v>0</v>
      </c>
      <c r="L14" s="24">
        <f>IF(L$3&lt;&gt;"Belegstelle",'Berechnungstabelle (1)'!L42,'Berechnungstabelle (1)'!$N42)</f>
        <v>0</v>
      </c>
      <c r="M14" s="24">
        <f>IF(M$3&lt;&gt;"Belegstelle",'Berechnungstabelle (1)'!M42,'Berechnungstabelle (1)'!$N42)</f>
        <v>0</v>
      </c>
      <c r="N14" s="25">
        <f>'Berechnungstabelle (1)'!N42</f>
        <v>0</v>
      </c>
    </row>
    <row r="15" spans="1:14" ht="10.5" customHeight="1" x14ac:dyDescent="0.2">
      <c r="A15" s="23" t="str">
        <f>'Berechnungstabelle (1)'!A43</f>
        <v>Diverses</v>
      </c>
      <c r="B15" s="24">
        <f>'Berechnungstabelle (1)'!B43</f>
        <v>0</v>
      </c>
      <c r="C15" s="24">
        <f>'Berechnungstabelle (1)'!C43</f>
        <v>0</v>
      </c>
      <c r="D15" s="24">
        <f>IF(D$3&lt;&gt;"Belegstelle",'Berechnungstabelle (1)'!D43,'Berechnungstabelle (1)'!$N43)</f>
        <v>0</v>
      </c>
      <c r="E15" s="24">
        <f>IF(E$3&lt;&gt;"Belegstelle",'Berechnungstabelle (1)'!E43,'Berechnungstabelle (1)'!$N43)</f>
        <v>0</v>
      </c>
      <c r="F15" s="24">
        <f>IF(F$3&lt;&gt;"Belegstelle",'Berechnungstabelle (1)'!F43,'Berechnungstabelle (1)'!$N43)</f>
        <v>0</v>
      </c>
      <c r="G15" s="24">
        <f>IF(G$3&lt;&gt;"Belegstelle",'Berechnungstabelle (1)'!G43,'Berechnungstabelle (1)'!$N43)</f>
        <v>0</v>
      </c>
      <c r="H15" s="24">
        <f>IF(H$3&lt;&gt;"Belegstelle",'Berechnungstabelle (1)'!H43,'Berechnungstabelle (1)'!$N43)</f>
        <v>0</v>
      </c>
      <c r="I15" s="24">
        <f>IF(I$3&lt;&gt;"Belegstelle",'Berechnungstabelle (1)'!I43,'Berechnungstabelle (1)'!$N43)</f>
        <v>0</v>
      </c>
      <c r="J15" s="24">
        <f>IF(J$3&lt;&gt;"Belegstelle",'Berechnungstabelle (1)'!J43,'Berechnungstabelle (1)'!$N43)</f>
        <v>0</v>
      </c>
      <c r="K15" s="24">
        <f>IF(K$3&lt;&gt;"Belegstelle",'Berechnungstabelle (1)'!K43,'Berechnungstabelle (1)'!$N43)</f>
        <v>0</v>
      </c>
      <c r="L15" s="24">
        <f>IF(L$3&lt;&gt;"Belegstelle",'Berechnungstabelle (1)'!L43,'Berechnungstabelle (1)'!$N43)</f>
        <v>0</v>
      </c>
      <c r="M15" s="24">
        <f>IF(M$3&lt;&gt;"Belegstelle",'Berechnungstabelle (1)'!M43,'Berechnungstabelle (1)'!$N43)</f>
        <v>0</v>
      </c>
      <c r="N15" s="25">
        <f>'Berechnungstabelle (1)'!N43</f>
        <v>0</v>
      </c>
    </row>
    <row r="16" spans="1:14" ht="10.5" customHeight="1" x14ac:dyDescent="0.2">
      <c r="A16" s="23" t="str">
        <f>'Berechnungstabelle (1)'!A44</f>
        <v>Diverses</v>
      </c>
      <c r="B16" s="24">
        <f>'Berechnungstabelle (1)'!B44</f>
        <v>0</v>
      </c>
      <c r="C16" s="24">
        <f>'Berechnungstabelle (1)'!C44</f>
        <v>0</v>
      </c>
      <c r="D16" s="24">
        <f>IF(D$3&lt;&gt;"Belegstelle",'Berechnungstabelle (1)'!D44,'Berechnungstabelle (1)'!$N44)</f>
        <v>0</v>
      </c>
      <c r="E16" s="24">
        <f>IF(E$3&lt;&gt;"Belegstelle",'Berechnungstabelle (1)'!E44,'Berechnungstabelle (1)'!$N44)</f>
        <v>0</v>
      </c>
      <c r="F16" s="24">
        <f>IF(F$3&lt;&gt;"Belegstelle",'Berechnungstabelle (1)'!F44,'Berechnungstabelle (1)'!$N44)</f>
        <v>0</v>
      </c>
      <c r="G16" s="24">
        <f>IF(G$3&lt;&gt;"Belegstelle",'Berechnungstabelle (1)'!G44,'Berechnungstabelle (1)'!$N44)</f>
        <v>0</v>
      </c>
      <c r="H16" s="24">
        <f>IF(H$3&lt;&gt;"Belegstelle",'Berechnungstabelle (1)'!H44,'Berechnungstabelle (1)'!$N44)</f>
        <v>0</v>
      </c>
      <c r="I16" s="24">
        <f>IF(I$3&lt;&gt;"Belegstelle",'Berechnungstabelle (1)'!I44,'Berechnungstabelle (1)'!$N44)</f>
        <v>0</v>
      </c>
      <c r="J16" s="24">
        <f>IF(J$3&lt;&gt;"Belegstelle",'Berechnungstabelle (1)'!J44,'Berechnungstabelle (1)'!$N44)</f>
        <v>0</v>
      </c>
      <c r="K16" s="24">
        <f>IF(K$3&lt;&gt;"Belegstelle",'Berechnungstabelle (1)'!K44,'Berechnungstabelle (1)'!$N44)</f>
        <v>0</v>
      </c>
      <c r="L16" s="24">
        <f>IF(L$3&lt;&gt;"Belegstelle",'Berechnungstabelle (1)'!L44,'Berechnungstabelle (1)'!$N44)</f>
        <v>0</v>
      </c>
      <c r="M16" s="24">
        <f>IF(M$3&lt;&gt;"Belegstelle",'Berechnungstabelle (1)'!M44,'Berechnungstabelle (1)'!$N44)</f>
        <v>0</v>
      </c>
      <c r="N16" s="25">
        <f>'Berechnungstabelle (1)'!N44</f>
        <v>0</v>
      </c>
    </row>
    <row r="17" spans="1:14" ht="10.5" customHeight="1" x14ac:dyDescent="0.2">
      <c r="A17" s="23" t="str">
        <f>'Berechnungstabelle (1)'!A45</f>
        <v>Diverses</v>
      </c>
      <c r="B17" s="24">
        <f>'Berechnungstabelle (1)'!B45</f>
        <v>0</v>
      </c>
      <c r="C17" s="24">
        <f>'Berechnungstabelle (1)'!C45</f>
        <v>0</v>
      </c>
      <c r="D17" s="24">
        <f>IF(D$3&lt;&gt;"Belegstelle",'Berechnungstabelle (1)'!D45,'Berechnungstabelle (1)'!$N45)</f>
        <v>0</v>
      </c>
      <c r="E17" s="24">
        <f>IF(E$3&lt;&gt;"Belegstelle",'Berechnungstabelle (1)'!E45,'Berechnungstabelle (1)'!$N45)</f>
        <v>0</v>
      </c>
      <c r="F17" s="24">
        <f>IF(F$3&lt;&gt;"Belegstelle",'Berechnungstabelle (1)'!F45,'Berechnungstabelle (1)'!$N45)</f>
        <v>0</v>
      </c>
      <c r="G17" s="24">
        <f>IF(G$3&lt;&gt;"Belegstelle",'Berechnungstabelle (1)'!G45,'Berechnungstabelle (1)'!$N45)</f>
        <v>0</v>
      </c>
      <c r="H17" s="24">
        <f>IF(H$3&lt;&gt;"Belegstelle",'Berechnungstabelle (1)'!H45,'Berechnungstabelle (1)'!$N45)</f>
        <v>0</v>
      </c>
      <c r="I17" s="24">
        <f>IF(I$3&lt;&gt;"Belegstelle",'Berechnungstabelle (1)'!I45,'Berechnungstabelle (1)'!$N45)</f>
        <v>0</v>
      </c>
      <c r="J17" s="24">
        <f>IF(J$3&lt;&gt;"Belegstelle",'Berechnungstabelle (1)'!J45,'Berechnungstabelle (1)'!$N45)</f>
        <v>0</v>
      </c>
      <c r="K17" s="24">
        <f>IF(K$3&lt;&gt;"Belegstelle",'Berechnungstabelle (1)'!K45,'Berechnungstabelle (1)'!$N45)</f>
        <v>0</v>
      </c>
      <c r="L17" s="24">
        <f>IF(L$3&lt;&gt;"Belegstelle",'Berechnungstabelle (1)'!L45,'Berechnungstabelle (1)'!$N45)</f>
        <v>0</v>
      </c>
      <c r="M17" s="24">
        <f>IF(M$3&lt;&gt;"Belegstelle",'Berechnungstabelle (1)'!M45,'Berechnungstabelle (1)'!$N45)</f>
        <v>0</v>
      </c>
      <c r="N17" s="25">
        <f>'Berechnungstabelle (1)'!N45</f>
        <v>0</v>
      </c>
    </row>
    <row r="18" spans="1:14" ht="10.5" customHeight="1" x14ac:dyDescent="0.2">
      <c r="A18" s="2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0.5" customHeight="1" x14ac:dyDescent="0.2">
      <c r="A19" s="26" t="s">
        <v>8</v>
      </c>
      <c r="B19" s="27">
        <f>'Berechnungstabelle (1)'!B$47</f>
        <v>0</v>
      </c>
      <c r="C19" s="27">
        <f>'Berechnungstabelle (1)'!C$47</f>
        <v>0</v>
      </c>
      <c r="D19" s="27">
        <f>'Berechnungstabelle (1)'!D$47</f>
        <v>0</v>
      </c>
      <c r="E19" s="27">
        <f>'Berechnungstabelle (1)'!E$47</f>
        <v>0</v>
      </c>
      <c r="F19" s="27">
        <f>'Berechnungstabelle (1)'!F$47</f>
        <v>0</v>
      </c>
      <c r="G19" s="27">
        <f>'Berechnungstabelle (1)'!G$47</f>
        <v>0</v>
      </c>
      <c r="H19" s="27">
        <f>'Berechnungstabelle (1)'!H$47</f>
        <v>0</v>
      </c>
      <c r="I19" s="27">
        <f>'Berechnungstabelle (1)'!I$47</f>
        <v>0</v>
      </c>
      <c r="J19" s="27">
        <f>'Berechnungstabelle (1)'!J$47</f>
        <v>0</v>
      </c>
      <c r="K19" s="27">
        <f>'Berechnungstabelle (1)'!K$47</f>
        <v>0</v>
      </c>
      <c r="L19" s="27">
        <f>'Berechnungstabelle (1)'!L$47</f>
        <v>0</v>
      </c>
      <c r="M19" s="27">
        <f>'Berechnungstabelle (1)'!M$47</f>
        <v>0</v>
      </c>
      <c r="N19" s="25"/>
    </row>
    <row r="20" spans="1:14" ht="10.5" customHeight="1" x14ac:dyDescent="0.2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0.5" customHeight="1" x14ac:dyDescent="0.2">
      <c r="A21" s="22" t="s">
        <v>117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0.5" customHeight="1" x14ac:dyDescent="0.2">
      <c r="A22" s="23" t="s">
        <v>9</v>
      </c>
      <c r="B22" s="24">
        <f>'Berechnungstabelle (1)'!B50</f>
        <v>0</v>
      </c>
      <c r="C22" s="24">
        <f>'Berechnungstabelle (1)'!C50</f>
        <v>0</v>
      </c>
      <c r="D22" s="24">
        <f>IF(D$3&lt;&gt;"Belegstelle",'Berechnungstabelle (1)'!D50,'Berechnungstabelle (1)'!$N50)</f>
        <v>0</v>
      </c>
      <c r="E22" s="24">
        <f>IF(E$3&lt;&gt;"Belegstelle",'Berechnungstabelle (1)'!E50,'Berechnungstabelle (1)'!$N50)</f>
        <v>0</v>
      </c>
      <c r="F22" s="24">
        <f>IF(F$3&lt;&gt;"Belegstelle",'Berechnungstabelle (1)'!F50,'Berechnungstabelle (1)'!$N50)</f>
        <v>0</v>
      </c>
      <c r="G22" s="24">
        <f>IF(G$3&lt;&gt;"Belegstelle",'Berechnungstabelle (1)'!G50,'Berechnungstabelle (1)'!$N50)</f>
        <v>0</v>
      </c>
      <c r="H22" s="24">
        <f>IF(H$3&lt;&gt;"Belegstelle",'Berechnungstabelle (1)'!H50,'Berechnungstabelle (1)'!$N50)</f>
        <v>0</v>
      </c>
      <c r="I22" s="24">
        <f>IF(I$3&lt;&gt;"Belegstelle",'Berechnungstabelle (1)'!I50,'Berechnungstabelle (1)'!$N50)</f>
        <v>0</v>
      </c>
      <c r="J22" s="24">
        <f>IF(J$3&lt;&gt;"Belegstelle",'Berechnungstabelle (1)'!J50,'Berechnungstabelle (1)'!$N50)</f>
        <v>0</v>
      </c>
      <c r="K22" s="24">
        <f>IF(K$3&lt;&gt;"Belegstelle",'Berechnungstabelle (1)'!K50,'Berechnungstabelle (1)'!$N50)</f>
        <v>0</v>
      </c>
      <c r="L22" s="24">
        <f>IF(L$3&lt;&gt;"Belegstelle",'Berechnungstabelle (1)'!L50,'Berechnungstabelle (1)'!$N50)</f>
        <v>0</v>
      </c>
      <c r="M22" s="24">
        <f>IF(M$3&lt;&gt;"Belegstelle",'Berechnungstabelle (1)'!M50,'Berechnungstabelle (1)'!$N50)</f>
        <v>0</v>
      </c>
      <c r="N22" s="25">
        <f>'Berechnungstabelle (1)'!N50</f>
        <v>0</v>
      </c>
    </row>
    <row r="23" spans="1:14" ht="10.5" customHeight="1" x14ac:dyDescent="0.2">
      <c r="A23" s="28" t="s">
        <v>132</v>
      </c>
      <c r="B23" s="24">
        <f>'Berechnungstabelle (1)'!B51</f>
        <v>0</v>
      </c>
      <c r="C23" s="24">
        <f>'Berechnungstabelle (1)'!C51</f>
        <v>0</v>
      </c>
      <c r="D23" s="24">
        <f>IF(D$3&lt;&gt;"Belegstelle",'Berechnungstabelle (1)'!D51,'Berechnungstabelle (1)'!$N51)</f>
        <v>0</v>
      </c>
      <c r="E23" s="24">
        <f>IF(E$3&lt;&gt;"Belegstelle",'Berechnungstabelle (1)'!E51,'Berechnungstabelle (1)'!$N51)</f>
        <v>0</v>
      </c>
      <c r="F23" s="24">
        <f>IF(F$3&lt;&gt;"Belegstelle",'Berechnungstabelle (1)'!F51,'Berechnungstabelle (1)'!$N51)</f>
        <v>0</v>
      </c>
      <c r="G23" s="24">
        <f>IF(G$3&lt;&gt;"Belegstelle",'Berechnungstabelle (1)'!G51,'Berechnungstabelle (1)'!$N51)</f>
        <v>0</v>
      </c>
      <c r="H23" s="24">
        <f>IF(H$3&lt;&gt;"Belegstelle",'Berechnungstabelle (1)'!H51,'Berechnungstabelle (1)'!$N51)</f>
        <v>0</v>
      </c>
      <c r="I23" s="24">
        <f>IF(I$3&lt;&gt;"Belegstelle",'Berechnungstabelle (1)'!I51,'Berechnungstabelle (1)'!$N51)</f>
        <v>0</v>
      </c>
      <c r="J23" s="24">
        <f>IF(J$3&lt;&gt;"Belegstelle",'Berechnungstabelle (1)'!J51,'Berechnungstabelle (1)'!$N51)</f>
        <v>0</v>
      </c>
      <c r="K23" s="24">
        <f>IF(K$3&lt;&gt;"Belegstelle",'Berechnungstabelle (1)'!K51,'Berechnungstabelle (1)'!$N51)</f>
        <v>0</v>
      </c>
      <c r="L23" s="24">
        <f>IF(L$3&lt;&gt;"Belegstelle",'Berechnungstabelle (1)'!L51,'Berechnungstabelle (1)'!$N51)</f>
        <v>0</v>
      </c>
      <c r="M23" s="24">
        <f>IF(M$3&lt;&gt;"Belegstelle",'Berechnungstabelle (1)'!M51,'Berechnungstabelle (1)'!$N51)</f>
        <v>0</v>
      </c>
      <c r="N23" s="25">
        <f>'Berechnungstabelle (1)'!N51</f>
        <v>0</v>
      </c>
    </row>
    <row r="24" spans="1:14" ht="10.5" customHeight="1" x14ac:dyDescent="0.2">
      <c r="A24" s="23" t="s">
        <v>45</v>
      </c>
      <c r="B24" s="24">
        <f>'Berechnungstabelle (1)'!B52</f>
        <v>0</v>
      </c>
      <c r="C24" s="24">
        <f>'Berechnungstabelle (1)'!C52</f>
        <v>0</v>
      </c>
      <c r="D24" s="24">
        <f>IF(D$3&lt;&gt;"Belegstelle",0,'Berechnungstabelle (1)'!$N52)</f>
        <v>0</v>
      </c>
      <c r="E24" s="24">
        <f>IF(E$3&lt;&gt;"Belegstelle",0,'Berechnungstabelle (1)'!$N52)</f>
        <v>0</v>
      </c>
      <c r="F24" s="24">
        <f>IF(F$3&lt;&gt;"Belegstelle",0,'Berechnungstabelle (1)'!$N52)</f>
        <v>0</v>
      </c>
      <c r="G24" s="24">
        <f>IF(G$3&lt;&gt;"Belegstelle",0,'Berechnungstabelle (1)'!$N52)</f>
        <v>0</v>
      </c>
      <c r="H24" s="24">
        <f>IF(H$3&lt;&gt;"Belegstelle",0,'Berechnungstabelle (1)'!$N52)</f>
        <v>0</v>
      </c>
      <c r="I24" s="24">
        <f>IF(I$3&lt;&gt;"Belegstelle",0,'Berechnungstabelle (1)'!$N52)</f>
        <v>0</v>
      </c>
      <c r="J24" s="24">
        <f>IF(J$3&lt;&gt;"Belegstelle",0,'Berechnungstabelle (1)'!$N52)</f>
        <v>0</v>
      </c>
      <c r="K24" s="24">
        <f>IF(K$3&lt;&gt;"Belegstelle",0,'Berechnungstabelle (1)'!$N52)</f>
        <v>0</v>
      </c>
      <c r="L24" s="24">
        <f>IF(L$3&lt;&gt;"Belegstelle",0,'Berechnungstabelle (1)'!$N52)</f>
        <v>0</v>
      </c>
      <c r="M24" s="24">
        <f>IF(M$3&lt;&gt;"Belegstelle",0,'Berechnungstabelle (1)'!$N52)</f>
        <v>0</v>
      </c>
      <c r="N24" s="25">
        <f>'Berechnungstabelle (1)'!N52</f>
        <v>0</v>
      </c>
    </row>
    <row r="25" spans="1:14" ht="10.5" customHeight="1" x14ac:dyDescent="0.2">
      <c r="A25" s="23" t="s">
        <v>10</v>
      </c>
      <c r="B25" s="24">
        <f>'Berechnungstabelle (1)'!B53</f>
        <v>0</v>
      </c>
      <c r="C25" s="24">
        <f>'Berechnungstabelle (1)'!C53</f>
        <v>0</v>
      </c>
      <c r="D25" s="24">
        <f>IF(D$3&lt;&gt;"Belegstelle",0,'Berechnungstabelle (1)'!$N53)</f>
        <v>0</v>
      </c>
      <c r="E25" s="24">
        <f>IF(E$3&lt;&gt;"Belegstelle",0,'Berechnungstabelle (1)'!$N53)</f>
        <v>0</v>
      </c>
      <c r="F25" s="24">
        <f>IF(F$3&lt;&gt;"Belegstelle",0,'Berechnungstabelle (1)'!$N53)</f>
        <v>0</v>
      </c>
      <c r="G25" s="24">
        <f>IF(G$3&lt;&gt;"Belegstelle",0,'Berechnungstabelle (1)'!$N53)</f>
        <v>0</v>
      </c>
      <c r="H25" s="24">
        <f>IF(H$3&lt;&gt;"Belegstelle",0,'Berechnungstabelle (1)'!$N53)</f>
        <v>0</v>
      </c>
      <c r="I25" s="24">
        <f>IF(I$3&lt;&gt;"Belegstelle",0,'Berechnungstabelle (1)'!$N53)</f>
        <v>0</v>
      </c>
      <c r="J25" s="24">
        <f>IF(J$3&lt;&gt;"Belegstelle",0,'Berechnungstabelle (1)'!$N53)</f>
        <v>0</v>
      </c>
      <c r="K25" s="24">
        <f>IF(K$3&lt;&gt;"Belegstelle",0,'Berechnungstabelle (1)'!$N53)</f>
        <v>0</v>
      </c>
      <c r="L25" s="24">
        <f>IF(L$3&lt;&gt;"Belegstelle",0,'Berechnungstabelle (1)'!$N53)</f>
        <v>0</v>
      </c>
      <c r="M25" s="24">
        <f>IF(M$3&lt;&gt;"Belegstelle",0,'Berechnungstabelle (1)'!$N53)</f>
        <v>0</v>
      </c>
      <c r="N25" s="25">
        <f>'Berechnungstabelle (1)'!N53</f>
        <v>0</v>
      </c>
    </row>
    <row r="26" spans="1:14" ht="10.5" customHeight="1" x14ac:dyDescent="0.2">
      <c r="A26" s="29" t="str">
        <f>CONCATENATE("Anteil der Kinder an den Wohnkosten von ",$B$3)</f>
        <v>Anteil der Kinder an den Wohnkosten von Elternteil 1</v>
      </c>
      <c r="B26" s="30">
        <f>'Berechnungstabelle (1)'!B54</f>
        <v>0</v>
      </c>
      <c r="C26" s="24">
        <f>'Berechnungstabelle (1)'!C54</f>
        <v>0</v>
      </c>
      <c r="D26" s="24">
        <f>IF(D$3&lt;&gt;"Belegstelle",'Berechnungstabelle (1)'!D54,'Berechnungstabelle (1)'!$N54)</f>
        <v>0</v>
      </c>
      <c r="E26" s="24">
        <f>IF(E$3&lt;&gt;"Belegstelle",'Berechnungstabelle (1)'!E54,'Berechnungstabelle (1)'!$N54)</f>
        <v>0</v>
      </c>
      <c r="F26" s="24">
        <f>IF(F$3&lt;&gt;"Belegstelle",'Berechnungstabelle (1)'!F54,'Berechnungstabelle (1)'!$N54)</f>
        <v>0</v>
      </c>
      <c r="G26" s="24">
        <f>IF(G$3&lt;&gt;"Belegstelle",'Berechnungstabelle (1)'!G54,'Berechnungstabelle (1)'!$N54)</f>
        <v>0</v>
      </c>
      <c r="H26" s="24">
        <f>IF(H$3&lt;&gt;"Belegstelle",'Berechnungstabelle (1)'!H54,'Berechnungstabelle (1)'!$N54)</f>
        <v>0</v>
      </c>
      <c r="I26" s="24">
        <f>IF(I$3&lt;&gt;"Belegstelle",'Berechnungstabelle (1)'!I54,'Berechnungstabelle (1)'!$N54)</f>
        <v>0</v>
      </c>
      <c r="J26" s="24">
        <f>IF(J$3&lt;&gt;"Belegstelle",'Berechnungstabelle (1)'!J54,'Berechnungstabelle (1)'!$N54)</f>
        <v>0</v>
      </c>
      <c r="K26" s="24">
        <f>IF(K$3&lt;&gt;"Belegstelle",'Berechnungstabelle (1)'!K54,'Berechnungstabelle (1)'!$N54)</f>
        <v>0</v>
      </c>
      <c r="L26" s="24">
        <f>IF(L$3&lt;&gt;"Belegstelle",'Berechnungstabelle (1)'!L54,'Berechnungstabelle (1)'!$N54)</f>
        <v>0</v>
      </c>
      <c r="M26" s="24">
        <f>IF(M$3&lt;&gt;"Belegstelle",'Berechnungstabelle (1)'!M54,'Berechnungstabelle (1)'!$N54)</f>
        <v>0</v>
      </c>
      <c r="N26" s="25">
        <f>'Berechnungstabelle (1)'!N54</f>
        <v>0</v>
      </c>
    </row>
    <row r="27" spans="1:14" ht="10.5" customHeight="1" x14ac:dyDescent="0.2">
      <c r="A27" s="29" t="str">
        <f>CONCATENATE("Anteil der Kinder an den Wohnkosten von ",$C$3)</f>
        <v>Anteil der Kinder an den Wohnkosten von Elternteil 2</v>
      </c>
      <c r="B27" s="30">
        <f>'Berechnungstabelle (1)'!B55</f>
        <v>0</v>
      </c>
      <c r="C27" s="24">
        <f>'Berechnungstabelle (1)'!C55</f>
        <v>0</v>
      </c>
      <c r="D27" s="24">
        <f>IF(D$3&lt;&gt;"Belegstelle",'Berechnungstabelle (1)'!D55,'Berechnungstabelle (1)'!$N55)</f>
        <v>0</v>
      </c>
      <c r="E27" s="24">
        <f>IF(E$3&lt;&gt;"Belegstelle",'Berechnungstabelle (1)'!E55,'Berechnungstabelle (1)'!$N55)</f>
        <v>0</v>
      </c>
      <c r="F27" s="24">
        <f>IF(F$3&lt;&gt;"Belegstelle",'Berechnungstabelle (1)'!F55,'Berechnungstabelle (1)'!$N55)</f>
        <v>0</v>
      </c>
      <c r="G27" s="24">
        <f>IF(G$3&lt;&gt;"Belegstelle",'Berechnungstabelle (1)'!G55,'Berechnungstabelle (1)'!$N55)</f>
        <v>0</v>
      </c>
      <c r="H27" s="24">
        <f>IF(H$3&lt;&gt;"Belegstelle",'Berechnungstabelle (1)'!H55,'Berechnungstabelle (1)'!$N55)</f>
        <v>0</v>
      </c>
      <c r="I27" s="24">
        <f>IF(I$3&lt;&gt;"Belegstelle",'Berechnungstabelle (1)'!I55,'Berechnungstabelle (1)'!$N55)</f>
        <v>0</v>
      </c>
      <c r="J27" s="24">
        <f>IF(J$3&lt;&gt;"Belegstelle",'Berechnungstabelle (1)'!J55,'Berechnungstabelle (1)'!$N55)</f>
        <v>0</v>
      </c>
      <c r="K27" s="24">
        <f>IF(K$3&lt;&gt;"Belegstelle",'Berechnungstabelle (1)'!K55,'Berechnungstabelle (1)'!$N55)</f>
        <v>0</v>
      </c>
      <c r="L27" s="24">
        <f>IF(L$3&lt;&gt;"Belegstelle",'Berechnungstabelle (1)'!L55,'Berechnungstabelle (1)'!$N55)</f>
        <v>0</v>
      </c>
      <c r="M27" s="24">
        <f>IF(M$3&lt;&gt;"Belegstelle",'Berechnungstabelle (1)'!M55,'Berechnungstabelle (1)'!$N55)</f>
        <v>0</v>
      </c>
      <c r="N27" s="25">
        <f>'Berechnungstabelle (1)'!N55</f>
        <v>0</v>
      </c>
    </row>
    <row r="28" spans="1:14" ht="10.5" customHeight="1" x14ac:dyDescent="0.2">
      <c r="A28" s="23" t="str">
        <f>'Berechnungstabelle (1)'!A56</f>
        <v>Krankenversicherungsprämien (KVG)</v>
      </c>
      <c r="B28" s="24">
        <f>'Berechnungstabelle (1)'!B56</f>
        <v>0</v>
      </c>
      <c r="C28" s="24">
        <f>'Berechnungstabelle (1)'!C56</f>
        <v>0</v>
      </c>
      <c r="D28" s="24">
        <f>IF(D$3&lt;&gt;"Belegstelle",'Berechnungstabelle (1)'!D56,'Berechnungstabelle (1)'!$N56)</f>
        <v>0</v>
      </c>
      <c r="E28" s="24">
        <f>IF(E$3&lt;&gt;"Belegstelle",'Berechnungstabelle (1)'!E56,'Berechnungstabelle (1)'!$N56)</f>
        <v>0</v>
      </c>
      <c r="F28" s="24">
        <f>IF(F$3&lt;&gt;"Belegstelle",'Berechnungstabelle (1)'!F56,'Berechnungstabelle (1)'!$N56)</f>
        <v>0</v>
      </c>
      <c r="G28" s="24">
        <f>IF(G$3&lt;&gt;"Belegstelle",'Berechnungstabelle (1)'!G56,'Berechnungstabelle (1)'!$N56)</f>
        <v>0</v>
      </c>
      <c r="H28" s="24">
        <f>IF(H$3&lt;&gt;"Belegstelle",'Berechnungstabelle (1)'!H56,'Berechnungstabelle (1)'!$N56)</f>
        <v>0</v>
      </c>
      <c r="I28" s="24">
        <f>IF(I$3&lt;&gt;"Belegstelle",'Berechnungstabelle (1)'!I56,'Berechnungstabelle (1)'!$N56)</f>
        <v>0</v>
      </c>
      <c r="J28" s="24">
        <f>IF(J$3&lt;&gt;"Belegstelle",'Berechnungstabelle (1)'!J56,'Berechnungstabelle (1)'!$N56)</f>
        <v>0</v>
      </c>
      <c r="K28" s="24">
        <f>IF(K$3&lt;&gt;"Belegstelle",'Berechnungstabelle (1)'!K56,'Berechnungstabelle (1)'!$N56)</f>
        <v>0</v>
      </c>
      <c r="L28" s="24">
        <f>IF(L$3&lt;&gt;"Belegstelle",'Berechnungstabelle (1)'!L56,'Berechnungstabelle (1)'!$N56)</f>
        <v>0</v>
      </c>
      <c r="M28" s="24">
        <f>IF(M$3&lt;&gt;"Belegstelle",'Berechnungstabelle (1)'!M56,'Berechnungstabelle (1)'!$N56)</f>
        <v>0</v>
      </c>
      <c r="N28" s="25">
        <f>'Berechnungstabelle (1)'!N56</f>
        <v>0</v>
      </c>
    </row>
    <row r="29" spans="1:14" ht="10.5" customHeight="1" x14ac:dyDescent="0.2">
      <c r="A29" s="23" t="str">
        <f>'Berechnungstabelle (1)'!A57</f>
        <v>Ungedeckte Behandlungskosten (KVG)</v>
      </c>
      <c r="B29" s="24">
        <f>'Berechnungstabelle (1)'!B57</f>
        <v>0</v>
      </c>
      <c r="C29" s="24">
        <f>'Berechnungstabelle (1)'!C57</f>
        <v>0</v>
      </c>
      <c r="D29" s="24">
        <f>IF(D$3&lt;&gt;"Belegstelle",'Berechnungstabelle (1)'!D57,'Berechnungstabelle (1)'!$N57)</f>
        <v>0</v>
      </c>
      <c r="E29" s="24">
        <f>IF(E$3&lt;&gt;"Belegstelle",'Berechnungstabelle (1)'!E57,'Berechnungstabelle (1)'!$N57)</f>
        <v>0</v>
      </c>
      <c r="F29" s="24">
        <f>IF(F$3&lt;&gt;"Belegstelle",'Berechnungstabelle (1)'!F57,'Berechnungstabelle (1)'!$N57)</f>
        <v>0</v>
      </c>
      <c r="G29" s="24">
        <f>IF(G$3&lt;&gt;"Belegstelle",'Berechnungstabelle (1)'!G57,'Berechnungstabelle (1)'!$N57)</f>
        <v>0</v>
      </c>
      <c r="H29" s="24">
        <f>IF(H$3&lt;&gt;"Belegstelle",'Berechnungstabelle (1)'!H57,'Berechnungstabelle (1)'!$N57)</f>
        <v>0</v>
      </c>
      <c r="I29" s="24">
        <f>IF(I$3&lt;&gt;"Belegstelle",'Berechnungstabelle (1)'!I57,'Berechnungstabelle (1)'!$N57)</f>
        <v>0</v>
      </c>
      <c r="J29" s="24">
        <f>IF(J$3&lt;&gt;"Belegstelle",'Berechnungstabelle (1)'!J57,'Berechnungstabelle (1)'!$N57)</f>
        <v>0</v>
      </c>
      <c r="K29" s="24">
        <f>IF(K$3&lt;&gt;"Belegstelle",'Berechnungstabelle (1)'!K57,'Berechnungstabelle (1)'!$N57)</f>
        <v>0</v>
      </c>
      <c r="L29" s="24">
        <f>IF(L$3&lt;&gt;"Belegstelle",'Berechnungstabelle (1)'!L57,'Berechnungstabelle (1)'!$N57)</f>
        <v>0</v>
      </c>
      <c r="M29" s="24">
        <f>IF(M$3&lt;&gt;"Belegstelle",'Berechnungstabelle (1)'!M57,'Berechnungstabelle (1)'!$N57)</f>
        <v>0</v>
      </c>
      <c r="N29" s="25">
        <f>'Berechnungstabelle (1)'!N57</f>
        <v>0</v>
      </c>
    </row>
    <row r="30" spans="1:14" ht="10.5" customHeight="1" x14ac:dyDescent="0.2">
      <c r="A30" s="23" t="str">
        <f>'Berechnungstabelle (1)'!A58</f>
        <v>./. Prämienverbilligung</v>
      </c>
      <c r="B30" s="24">
        <f>'Berechnungstabelle (1)'!B58</f>
        <v>0</v>
      </c>
      <c r="C30" s="24">
        <f>'Berechnungstabelle (1)'!C58</f>
        <v>0</v>
      </c>
      <c r="D30" s="24">
        <f>IF(D$3&lt;&gt;"Belegstelle",'Berechnungstabelle (1)'!D58,'Berechnungstabelle (1)'!$N58)</f>
        <v>0</v>
      </c>
      <c r="E30" s="24">
        <f>IF(E$3&lt;&gt;"Belegstelle",'Berechnungstabelle (1)'!E58,'Berechnungstabelle (1)'!$N58)</f>
        <v>0</v>
      </c>
      <c r="F30" s="24">
        <f>IF(F$3&lt;&gt;"Belegstelle",'Berechnungstabelle (1)'!F58,'Berechnungstabelle (1)'!$N58)</f>
        <v>0</v>
      </c>
      <c r="G30" s="24">
        <f>IF(G$3&lt;&gt;"Belegstelle",'Berechnungstabelle (1)'!G58,'Berechnungstabelle (1)'!$N58)</f>
        <v>0</v>
      </c>
      <c r="H30" s="24">
        <f>IF(H$3&lt;&gt;"Belegstelle",'Berechnungstabelle (1)'!H58,'Berechnungstabelle (1)'!$N58)</f>
        <v>0</v>
      </c>
      <c r="I30" s="24">
        <f>IF(I$3&lt;&gt;"Belegstelle",'Berechnungstabelle (1)'!I58,'Berechnungstabelle (1)'!$N58)</f>
        <v>0</v>
      </c>
      <c r="J30" s="24">
        <f>IF(J$3&lt;&gt;"Belegstelle",'Berechnungstabelle (1)'!J58,'Berechnungstabelle (1)'!$N58)</f>
        <v>0</v>
      </c>
      <c r="K30" s="24">
        <f>IF(K$3&lt;&gt;"Belegstelle",'Berechnungstabelle (1)'!K58,'Berechnungstabelle (1)'!$N58)</f>
        <v>0</v>
      </c>
      <c r="L30" s="24">
        <f>IF(L$3&lt;&gt;"Belegstelle",'Berechnungstabelle (1)'!L58,'Berechnungstabelle (1)'!$N58)</f>
        <v>0</v>
      </c>
      <c r="M30" s="24">
        <f>IF(M$3&lt;&gt;"Belegstelle",'Berechnungstabelle (1)'!M58,'Berechnungstabelle (1)'!$N58)</f>
        <v>0</v>
      </c>
      <c r="N30" s="25">
        <f>'Berechnungstabelle (1)'!N58</f>
        <v>0</v>
      </c>
    </row>
    <row r="31" spans="1:14" ht="10.5" customHeight="1" x14ac:dyDescent="0.2">
      <c r="A31" s="23" t="str">
        <f>'Berechnungstabelle (1)'!A59</f>
        <v>Erhöhter Nahrungsbedarf</v>
      </c>
      <c r="B31" s="24">
        <f>'Berechnungstabelle (1)'!B59</f>
        <v>0</v>
      </c>
      <c r="C31" s="24">
        <f>'Berechnungstabelle (1)'!C59</f>
        <v>0</v>
      </c>
      <c r="D31" s="24">
        <f>IF(D$3&lt;&gt;"Belegstelle",'Berechnungstabelle (1)'!D59,'Berechnungstabelle (1)'!$N59)</f>
        <v>0</v>
      </c>
      <c r="E31" s="24">
        <f>IF(E$3&lt;&gt;"Belegstelle",'Berechnungstabelle (1)'!E59,'Berechnungstabelle (1)'!$N59)</f>
        <v>0</v>
      </c>
      <c r="F31" s="24">
        <f>IF(F$3&lt;&gt;"Belegstelle",'Berechnungstabelle (1)'!F59,'Berechnungstabelle (1)'!$N59)</f>
        <v>0</v>
      </c>
      <c r="G31" s="24">
        <f>IF(G$3&lt;&gt;"Belegstelle",'Berechnungstabelle (1)'!G59,'Berechnungstabelle (1)'!$N59)</f>
        <v>0</v>
      </c>
      <c r="H31" s="24">
        <f>IF(H$3&lt;&gt;"Belegstelle",'Berechnungstabelle (1)'!H59,'Berechnungstabelle (1)'!$N59)</f>
        <v>0</v>
      </c>
      <c r="I31" s="24">
        <f>IF(I$3&lt;&gt;"Belegstelle",'Berechnungstabelle (1)'!I59,'Berechnungstabelle (1)'!$N59)</f>
        <v>0</v>
      </c>
      <c r="J31" s="24">
        <f>IF(J$3&lt;&gt;"Belegstelle",'Berechnungstabelle (1)'!J59,'Berechnungstabelle (1)'!$N59)</f>
        <v>0</v>
      </c>
      <c r="K31" s="24">
        <f>IF(K$3&lt;&gt;"Belegstelle",'Berechnungstabelle (1)'!K59,'Berechnungstabelle (1)'!$N59)</f>
        <v>0</v>
      </c>
      <c r="L31" s="24">
        <f>IF(L$3&lt;&gt;"Belegstelle",'Berechnungstabelle (1)'!L59,'Berechnungstabelle (1)'!$N59)</f>
        <v>0</v>
      </c>
      <c r="M31" s="24">
        <f>IF(M$3&lt;&gt;"Belegstelle",'Berechnungstabelle (1)'!M59,'Berechnungstabelle (1)'!$N59)</f>
        <v>0</v>
      </c>
      <c r="N31" s="25">
        <f>'Berechnungstabelle (1)'!N59</f>
        <v>0</v>
      </c>
    </row>
    <row r="32" spans="1:14" ht="10.5" customHeight="1" x14ac:dyDescent="0.2">
      <c r="A32" s="23" t="str">
        <f>'Berechnungstabelle (1)'!A60</f>
        <v>Auswärtige Verpflegung</v>
      </c>
      <c r="B32" s="24">
        <f>'Berechnungstabelle (1)'!B60</f>
        <v>0</v>
      </c>
      <c r="C32" s="24">
        <f>'Berechnungstabelle (1)'!C60</f>
        <v>0</v>
      </c>
      <c r="D32" s="24">
        <f>IF(D$3&lt;&gt;"Belegstelle",'Berechnungstabelle (1)'!D60,'Berechnungstabelle (1)'!$N60)</f>
        <v>0</v>
      </c>
      <c r="E32" s="24">
        <f>IF(E$3&lt;&gt;"Belegstelle",'Berechnungstabelle (1)'!E60,'Berechnungstabelle (1)'!$N60)</f>
        <v>0</v>
      </c>
      <c r="F32" s="24">
        <f>IF(F$3&lt;&gt;"Belegstelle",'Berechnungstabelle (1)'!F60,'Berechnungstabelle (1)'!$N60)</f>
        <v>0</v>
      </c>
      <c r="G32" s="24">
        <f>IF(G$3&lt;&gt;"Belegstelle",'Berechnungstabelle (1)'!G60,'Berechnungstabelle (1)'!$N60)</f>
        <v>0</v>
      </c>
      <c r="H32" s="24">
        <f>IF(H$3&lt;&gt;"Belegstelle",'Berechnungstabelle (1)'!H60,'Berechnungstabelle (1)'!$N60)</f>
        <v>0</v>
      </c>
      <c r="I32" s="24">
        <f>IF(I$3&lt;&gt;"Belegstelle",'Berechnungstabelle (1)'!I60,'Berechnungstabelle (1)'!$N60)</f>
        <v>0</v>
      </c>
      <c r="J32" s="24">
        <f>IF(J$3&lt;&gt;"Belegstelle",'Berechnungstabelle (1)'!J60,'Berechnungstabelle (1)'!$N60)</f>
        <v>0</v>
      </c>
      <c r="K32" s="24">
        <f>IF(K$3&lt;&gt;"Belegstelle",'Berechnungstabelle (1)'!K60,'Berechnungstabelle (1)'!$N60)</f>
        <v>0</v>
      </c>
      <c r="L32" s="24">
        <f>IF(L$3&lt;&gt;"Belegstelle",'Berechnungstabelle (1)'!L60,'Berechnungstabelle (1)'!$N60)</f>
        <v>0</v>
      </c>
      <c r="M32" s="24">
        <f>IF(M$3&lt;&gt;"Belegstelle",'Berechnungstabelle (1)'!M60,'Berechnungstabelle (1)'!$N60)</f>
        <v>0</v>
      </c>
      <c r="N32" s="25">
        <f>'Berechnungstabelle (1)'!N60</f>
        <v>0</v>
      </c>
    </row>
    <row r="33" spans="1:14" ht="10.5" customHeight="1" x14ac:dyDescent="0.2">
      <c r="A33" s="23" t="str">
        <f>'Berechnungstabelle (1)'!A61</f>
        <v>Überdurchschnittlicher Kleiderverbrauch</v>
      </c>
      <c r="B33" s="24">
        <f>'Berechnungstabelle (1)'!B61</f>
        <v>0</v>
      </c>
      <c r="C33" s="24">
        <f>'Berechnungstabelle (1)'!C61</f>
        <v>0</v>
      </c>
      <c r="D33" s="24">
        <f>IF(D$3&lt;&gt;"Belegstelle",'Berechnungstabelle (1)'!D61,'Berechnungstabelle (1)'!$N61)</f>
        <v>0</v>
      </c>
      <c r="E33" s="24">
        <f>IF(E$3&lt;&gt;"Belegstelle",'Berechnungstabelle (1)'!E61,'Berechnungstabelle (1)'!$N61)</f>
        <v>0</v>
      </c>
      <c r="F33" s="24">
        <f>IF(F$3&lt;&gt;"Belegstelle",'Berechnungstabelle (1)'!F61,'Berechnungstabelle (1)'!$N61)</f>
        <v>0</v>
      </c>
      <c r="G33" s="24">
        <f>IF(G$3&lt;&gt;"Belegstelle",'Berechnungstabelle (1)'!G61,'Berechnungstabelle (1)'!$N61)</f>
        <v>0</v>
      </c>
      <c r="H33" s="24">
        <f>IF(H$3&lt;&gt;"Belegstelle",'Berechnungstabelle (1)'!H61,'Berechnungstabelle (1)'!$N61)</f>
        <v>0</v>
      </c>
      <c r="I33" s="24">
        <f>IF(I$3&lt;&gt;"Belegstelle",'Berechnungstabelle (1)'!I61,'Berechnungstabelle (1)'!$N61)</f>
        <v>0</v>
      </c>
      <c r="J33" s="24">
        <f>IF(J$3&lt;&gt;"Belegstelle",'Berechnungstabelle (1)'!J61,'Berechnungstabelle (1)'!$N61)</f>
        <v>0</v>
      </c>
      <c r="K33" s="24">
        <f>IF(K$3&lt;&gt;"Belegstelle",'Berechnungstabelle (1)'!K61,'Berechnungstabelle (1)'!$N61)</f>
        <v>0</v>
      </c>
      <c r="L33" s="24">
        <f>IF(L$3&lt;&gt;"Belegstelle",'Berechnungstabelle (1)'!L61,'Berechnungstabelle (1)'!$N61)</f>
        <v>0</v>
      </c>
      <c r="M33" s="24">
        <f>IF(M$3&lt;&gt;"Belegstelle",'Berechnungstabelle (1)'!M61,'Berechnungstabelle (1)'!$N61)</f>
        <v>0</v>
      </c>
      <c r="N33" s="25">
        <f>'Berechnungstabelle (1)'!N61</f>
        <v>0</v>
      </c>
    </row>
    <row r="34" spans="1:14" ht="10.5" customHeight="1" x14ac:dyDescent="0.2">
      <c r="A34" s="23" t="str">
        <f>'Berechnungstabelle (1)'!A62</f>
        <v>Mobilitätskosten</v>
      </c>
      <c r="B34" s="24">
        <f>'Berechnungstabelle (1)'!B62</f>
        <v>0</v>
      </c>
      <c r="C34" s="24">
        <f>'Berechnungstabelle (1)'!C62</f>
        <v>0</v>
      </c>
      <c r="D34" s="24">
        <f>IF(D$3&lt;&gt;"Belegstelle",'Berechnungstabelle (1)'!D62,'Berechnungstabelle (1)'!$N62)</f>
        <v>0</v>
      </c>
      <c r="E34" s="24">
        <f>IF(E$3&lt;&gt;"Belegstelle",'Berechnungstabelle (1)'!E62,'Berechnungstabelle (1)'!$N62)</f>
        <v>0</v>
      </c>
      <c r="F34" s="24">
        <f>IF(F$3&lt;&gt;"Belegstelle",'Berechnungstabelle (1)'!F62,'Berechnungstabelle (1)'!$N62)</f>
        <v>0</v>
      </c>
      <c r="G34" s="24">
        <f>IF(G$3&lt;&gt;"Belegstelle",'Berechnungstabelle (1)'!G62,'Berechnungstabelle (1)'!$N62)</f>
        <v>0</v>
      </c>
      <c r="H34" s="24">
        <f>IF(H$3&lt;&gt;"Belegstelle",'Berechnungstabelle (1)'!H62,'Berechnungstabelle (1)'!$N62)</f>
        <v>0</v>
      </c>
      <c r="I34" s="24">
        <f>IF(I$3&lt;&gt;"Belegstelle",'Berechnungstabelle (1)'!I62,'Berechnungstabelle (1)'!$N62)</f>
        <v>0</v>
      </c>
      <c r="J34" s="24">
        <f>IF(J$3&lt;&gt;"Belegstelle",'Berechnungstabelle (1)'!J62,'Berechnungstabelle (1)'!$N62)</f>
        <v>0</v>
      </c>
      <c r="K34" s="24">
        <f>IF(K$3&lt;&gt;"Belegstelle",'Berechnungstabelle (1)'!K62,'Berechnungstabelle (1)'!$N62)</f>
        <v>0</v>
      </c>
      <c r="L34" s="24">
        <f>IF(L$3&lt;&gt;"Belegstelle",'Berechnungstabelle (1)'!L62,'Berechnungstabelle (1)'!$N62)</f>
        <v>0</v>
      </c>
      <c r="M34" s="24">
        <f>IF(M$3&lt;&gt;"Belegstelle",'Berechnungstabelle (1)'!M62,'Berechnungstabelle (1)'!$N62)</f>
        <v>0</v>
      </c>
      <c r="N34" s="25">
        <f>'Berechnungstabelle (1)'!N62</f>
        <v>0</v>
      </c>
    </row>
    <row r="35" spans="1:14" ht="10.5" customHeight="1" x14ac:dyDescent="0.2">
      <c r="A35" s="23" t="str">
        <f>'Berechnungstabelle (1)'!A63</f>
        <v>Rechtlich geschuldete Unterhaltsbeiträge</v>
      </c>
      <c r="B35" s="24">
        <f>'Berechnungstabelle (1)'!B63</f>
        <v>0</v>
      </c>
      <c r="C35" s="24">
        <f>'Berechnungstabelle (1)'!C63</f>
        <v>0</v>
      </c>
      <c r="D35" s="24">
        <f>IF(D$3&lt;&gt;"Belegstelle",'Berechnungstabelle (1)'!D63,'Berechnungstabelle (1)'!$N63)</f>
        <v>0</v>
      </c>
      <c r="E35" s="24">
        <f>IF(E$3&lt;&gt;"Belegstelle",'Berechnungstabelle (1)'!E63,'Berechnungstabelle (1)'!$N63)</f>
        <v>0</v>
      </c>
      <c r="F35" s="24">
        <f>IF(F$3&lt;&gt;"Belegstelle",'Berechnungstabelle (1)'!F63,'Berechnungstabelle (1)'!$N63)</f>
        <v>0</v>
      </c>
      <c r="G35" s="24">
        <f>IF(G$3&lt;&gt;"Belegstelle",'Berechnungstabelle (1)'!G63,'Berechnungstabelle (1)'!$N63)</f>
        <v>0</v>
      </c>
      <c r="H35" s="24">
        <f>IF(H$3&lt;&gt;"Belegstelle",'Berechnungstabelle (1)'!H63,'Berechnungstabelle (1)'!$N63)</f>
        <v>0</v>
      </c>
      <c r="I35" s="24">
        <f>IF(I$3&lt;&gt;"Belegstelle",'Berechnungstabelle (1)'!I63,'Berechnungstabelle (1)'!$N63)</f>
        <v>0</v>
      </c>
      <c r="J35" s="24">
        <f>IF(J$3&lt;&gt;"Belegstelle",'Berechnungstabelle (1)'!J63,'Berechnungstabelle (1)'!$N63)</f>
        <v>0</v>
      </c>
      <c r="K35" s="24">
        <f>IF(K$3&lt;&gt;"Belegstelle",'Berechnungstabelle (1)'!K63,'Berechnungstabelle (1)'!$N63)</f>
        <v>0</v>
      </c>
      <c r="L35" s="24">
        <f>IF(L$3&lt;&gt;"Belegstelle",'Berechnungstabelle (1)'!L63,'Berechnungstabelle (1)'!$N63)</f>
        <v>0</v>
      </c>
      <c r="M35" s="24">
        <f>IF(M$3&lt;&gt;"Belegstelle",'Berechnungstabelle (1)'!M63,'Berechnungstabelle (1)'!$N63)</f>
        <v>0</v>
      </c>
      <c r="N35" s="25">
        <f>'Berechnungstabelle (1)'!N63</f>
        <v>0</v>
      </c>
    </row>
    <row r="36" spans="1:14" ht="10.5" customHeight="1" x14ac:dyDescent="0.2">
      <c r="A36" s="23" t="str">
        <f>'Berechnungstabelle (1)'!A64</f>
        <v>Rückstellungen für laufende Steuern</v>
      </c>
      <c r="B36" s="24">
        <f>'Berechnungstabelle (1)'!B64</f>
        <v>0</v>
      </c>
      <c r="C36" s="24">
        <f>'Berechnungstabelle (1)'!C64</f>
        <v>0</v>
      </c>
      <c r="D36" s="24">
        <f>IF(D$3&lt;&gt;"Belegstelle",'Berechnungstabelle (1)'!D64,'Berechnungstabelle (1)'!$N64)</f>
        <v>0</v>
      </c>
      <c r="E36" s="24">
        <f>IF(E$3&lt;&gt;"Belegstelle",'Berechnungstabelle (1)'!E64,'Berechnungstabelle (1)'!$N64)</f>
        <v>0</v>
      </c>
      <c r="F36" s="24">
        <f>IF(F$3&lt;&gt;"Belegstelle",'Berechnungstabelle (1)'!F64,'Berechnungstabelle (1)'!$N64)</f>
        <v>0</v>
      </c>
      <c r="G36" s="24">
        <f>IF(G$3&lt;&gt;"Belegstelle",'Berechnungstabelle (1)'!G64,'Berechnungstabelle (1)'!$N64)</f>
        <v>0</v>
      </c>
      <c r="H36" s="24">
        <f>IF(H$3&lt;&gt;"Belegstelle",'Berechnungstabelle (1)'!H64,'Berechnungstabelle (1)'!$N64)</f>
        <v>0</v>
      </c>
      <c r="I36" s="24">
        <f>IF(I$3&lt;&gt;"Belegstelle",'Berechnungstabelle (1)'!I64,'Berechnungstabelle (1)'!$N64)</f>
        <v>0</v>
      </c>
      <c r="J36" s="24">
        <f>IF(J$3&lt;&gt;"Belegstelle",'Berechnungstabelle (1)'!J64,'Berechnungstabelle (1)'!$N64)</f>
        <v>0</v>
      </c>
      <c r="K36" s="24">
        <f>IF(K$3&lt;&gt;"Belegstelle",'Berechnungstabelle (1)'!K64,'Berechnungstabelle (1)'!$N64)</f>
        <v>0</v>
      </c>
      <c r="L36" s="24">
        <f>IF(L$3&lt;&gt;"Belegstelle",'Berechnungstabelle (1)'!L64,'Berechnungstabelle (1)'!$N64)</f>
        <v>0</v>
      </c>
      <c r="M36" s="24">
        <f>IF(M$3&lt;&gt;"Belegstelle",'Berechnungstabelle (1)'!M64,'Berechnungstabelle (1)'!$N64)</f>
        <v>0</v>
      </c>
      <c r="N36" s="25">
        <f>'Berechnungstabelle (1)'!N64</f>
        <v>0</v>
      </c>
    </row>
    <row r="37" spans="1:14" ht="10.5" customHeight="1" x14ac:dyDescent="0.2">
      <c r="A37" s="23" t="str">
        <f>'Berechnungstabelle (1)'!A65</f>
        <v>Drittbetreuungskosten</v>
      </c>
      <c r="B37" s="24">
        <f>'Berechnungstabelle (1)'!B65</f>
        <v>0</v>
      </c>
      <c r="C37" s="24">
        <f>'Berechnungstabelle (1)'!C65</f>
        <v>0</v>
      </c>
      <c r="D37" s="24">
        <f>IF(D$3&lt;&gt;"Belegstelle",'Berechnungstabelle (1)'!D65,'Berechnungstabelle (1)'!$N65)</f>
        <v>0</v>
      </c>
      <c r="E37" s="24">
        <f>IF(E$3&lt;&gt;"Belegstelle",'Berechnungstabelle (1)'!E65,'Berechnungstabelle (1)'!$N65)</f>
        <v>0</v>
      </c>
      <c r="F37" s="24">
        <f>IF(F$3&lt;&gt;"Belegstelle",'Berechnungstabelle (1)'!F65,'Berechnungstabelle (1)'!$N65)</f>
        <v>0</v>
      </c>
      <c r="G37" s="24">
        <f>IF(G$3&lt;&gt;"Belegstelle",'Berechnungstabelle (1)'!G65,'Berechnungstabelle (1)'!$N65)</f>
        <v>0</v>
      </c>
      <c r="H37" s="24">
        <f>IF(H$3&lt;&gt;"Belegstelle",'Berechnungstabelle (1)'!H65,'Berechnungstabelle (1)'!$N65)</f>
        <v>0</v>
      </c>
      <c r="I37" s="24">
        <f>IF(I$3&lt;&gt;"Belegstelle",'Berechnungstabelle (1)'!I65,'Berechnungstabelle (1)'!$N65)</f>
        <v>0</v>
      </c>
      <c r="J37" s="24">
        <f>IF(J$3&lt;&gt;"Belegstelle",'Berechnungstabelle (1)'!J65,'Berechnungstabelle (1)'!$N65)</f>
        <v>0</v>
      </c>
      <c r="K37" s="24">
        <f>IF(K$3&lt;&gt;"Belegstelle",'Berechnungstabelle (1)'!K65,'Berechnungstabelle (1)'!$N65)</f>
        <v>0</v>
      </c>
      <c r="L37" s="24">
        <f>IF(L$3&lt;&gt;"Belegstelle",'Berechnungstabelle (1)'!L65,'Berechnungstabelle (1)'!$N65)</f>
        <v>0</v>
      </c>
      <c r="M37" s="24">
        <f>IF(M$3&lt;&gt;"Belegstelle",'Berechnungstabelle (1)'!M65,'Berechnungstabelle (1)'!$N65)</f>
        <v>0</v>
      </c>
      <c r="N37" s="25">
        <f>'Berechnungstabelle (1)'!N65</f>
        <v>0</v>
      </c>
    </row>
    <row r="38" spans="1:14" ht="10.5" customHeight="1" x14ac:dyDescent="0.2">
      <c r="A38" s="23" t="str">
        <f>'Berechnungstabelle (1)'!A66</f>
        <v>Diverses</v>
      </c>
      <c r="B38" s="24">
        <f>'Berechnungstabelle (1)'!B66</f>
        <v>0</v>
      </c>
      <c r="C38" s="24">
        <f>'Berechnungstabelle (1)'!C66</f>
        <v>0</v>
      </c>
      <c r="D38" s="24">
        <f>IF(D$3&lt;&gt;"Belegstelle",'Berechnungstabelle (1)'!D66,'Berechnungstabelle (1)'!$N66)</f>
        <v>0</v>
      </c>
      <c r="E38" s="24">
        <f>IF(E$3&lt;&gt;"Belegstelle",'Berechnungstabelle (1)'!E66,'Berechnungstabelle (1)'!$N66)</f>
        <v>0</v>
      </c>
      <c r="F38" s="24">
        <f>IF(F$3&lt;&gt;"Belegstelle",'Berechnungstabelle (1)'!F66,'Berechnungstabelle (1)'!$N66)</f>
        <v>0</v>
      </c>
      <c r="G38" s="24">
        <f>IF(G$3&lt;&gt;"Belegstelle",'Berechnungstabelle (1)'!G66,'Berechnungstabelle (1)'!$N66)</f>
        <v>0</v>
      </c>
      <c r="H38" s="24">
        <f>IF(H$3&lt;&gt;"Belegstelle",'Berechnungstabelle (1)'!H66,'Berechnungstabelle (1)'!$N66)</f>
        <v>0</v>
      </c>
      <c r="I38" s="24">
        <f>IF(I$3&lt;&gt;"Belegstelle",'Berechnungstabelle (1)'!I66,'Berechnungstabelle (1)'!$N66)</f>
        <v>0</v>
      </c>
      <c r="J38" s="24">
        <f>IF(J$3&lt;&gt;"Belegstelle",'Berechnungstabelle (1)'!J66,'Berechnungstabelle (1)'!$N66)</f>
        <v>0</v>
      </c>
      <c r="K38" s="24">
        <f>IF(K$3&lt;&gt;"Belegstelle",'Berechnungstabelle (1)'!K66,'Berechnungstabelle (1)'!$N66)</f>
        <v>0</v>
      </c>
      <c r="L38" s="24">
        <f>IF(L$3&lt;&gt;"Belegstelle",'Berechnungstabelle (1)'!L66,'Berechnungstabelle (1)'!$N66)</f>
        <v>0</v>
      </c>
      <c r="M38" s="24">
        <f>IF(M$3&lt;&gt;"Belegstelle",'Berechnungstabelle (1)'!M66,'Berechnungstabelle (1)'!$N66)</f>
        <v>0</v>
      </c>
      <c r="N38" s="25">
        <f>'Berechnungstabelle (1)'!N66</f>
        <v>0</v>
      </c>
    </row>
    <row r="39" spans="1:14" ht="10.5" customHeight="1" x14ac:dyDescent="0.2">
      <c r="A39" s="23" t="str">
        <f>'Berechnungstabelle (1)'!A67</f>
        <v>Diverses</v>
      </c>
      <c r="B39" s="24">
        <f>'Berechnungstabelle (1)'!B67</f>
        <v>0</v>
      </c>
      <c r="C39" s="24">
        <f>'Berechnungstabelle (1)'!C67</f>
        <v>0</v>
      </c>
      <c r="D39" s="24">
        <f>IF(D$3&lt;&gt;"Belegstelle",'Berechnungstabelle (1)'!D67,'Berechnungstabelle (1)'!$N67)</f>
        <v>0</v>
      </c>
      <c r="E39" s="24">
        <f>IF(E$3&lt;&gt;"Belegstelle",'Berechnungstabelle (1)'!E67,'Berechnungstabelle (1)'!$N67)</f>
        <v>0</v>
      </c>
      <c r="F39" s="24">
        <f>IF(F$3&lt;&gt;"Belegstelle",'Berechnungstabelle (1)'!F67,'Berechnungstabelle (1)'!$N67)</f>
        <v>0</v>
      </c>
      <c r="G39" s="24">
        <f>IF(G$3&lt;&gt;"Belegstelle",'Berechnungstabelle (1)'!G67,'Berechnungstabelle (1)'!$N67)</f>
        <v>0</v>
      </c>
      <c r="H39" s="24">
        <f>IF(H$3&lt;&gt;"Belegstelle",'Berechnungstabelle (1)'!H67,'Berechnungstabelle (1)'!$N67)</f>
        <v>0</v>
      </c>
      <c r="I39" s="24">
        <f>IF(I$3&lt;&gt;"Belegstelle",'Berechnungstabelle (1)'!I67,'Berechnungstabelle (1)'!$N67)</f>
        <v>0</v>
      </c>
      <c r="J39" s="24">
        <f>IF(J$3&lt;&gt;"Belegstelle",'Berechnungstabelle (1)'!J67,'Berechnungstabelle (1)'!$N67)</f>
        <v>0</v>
      </c>
      <c r="K39" s="24">
        <f>IF(K$3&lt;&gt;"Belegstelle",'Berechnungstabelle (1)'!K67,'Berechnungstabelle (1)'!$N67)</f>
        <v>0</v>
      </c>
      <c r="L39" s="24">
        <f>IF(L$3&lt;&gt;"Belegstelle",'Berechnungstabelle (1)'!L67,'Berechnungstabelle (1)'!$N67)</f>
        <v>0</v>
      </c>
      <c r="M39" s="24">
        <f>IF(M$3&lt;&gt;"Belegstelle",'Berechnungstabelle (1)'!M67,'Berechnungstabelle (1)'!$N67)</f>
        <v>0</v>
      </c>
      <c r="N39" s="25">
        <f>'Berechnungstabelle (1)'!N67</f>
        <v>0</v>
      </c>
    </row>
    <row r="40" spans="1:14" ht="10.5" customHeight="1" x14ac:dyDescent="0.2">
      <c r="A40" s="23" t="str">
        <f>'Berechnungstabelle (1)'!A68</f>
        <v>Diverses</v>
      </c>
      <c r="B40" s="24">
        <f>'Berechnungstabelle (1)'!B68</f>
        <v>0</v>
      </c>
      <c r="C40" s="24">
        <f>'Berechnungstabelle (1)'!C68</f>
        <v>0</v>
      </c>
      <c r="D40" s="24">
        <f>IF(D$3&lt;&gt;"Belegstelle",'Berechnungstabelle (1)'!D68,'Berechnungstabelle (1)'!$N68)</f>
        <v>0</v>
      </c>
      <c r="E40" s="24">
        <f>IF(E$3&lt;&gt;"Belegstelle",'Berechnungstabelle (1)'!E68,'Berechnungstabelle (1)'!$N68)</f>
        <v>0</v>
      </c>
      <c r="F40" s="24">
        <f>IF(F$3&lt;&gt;"Belegstelle",'Berechnungstabelle (1)'!F68,'Berechnungstabelle (1)'!$N68)</f>
        <v>0</v>
      </c>
      <c r="G40" s="24">
        <f>IF(G$3&lt;&gt;"Belegstelle",'Berechnungstabelle (1)'!G68,'Berechnungstabelle (1)'!$N68)</f>
        <v>0</v>
      </c>
      <c r="H40" s="24">
        <f>IF(H$3&lt;&gt;"Belegstelle",'Berechnungstabelle (1)'!H68,'Berechnungstabelle (1)'!$N68)</f>
        <v>0</v>
      </c>
      <c r="I40" s="24">
        <f>IF(I$3&lt;&gt;"Belegstelle",'Berechnungstabelle (1)'!I68,'Berechnungstabelle (1)'!$N68)</f>
        <v>0</v>
      </c>
      <c r="J40" s="24">
        <f>IF(J$3&lt;&gt;"Belegstelle",'Berechnungstabelle (1)'!J68,'Berechnungstabelle (1)'!$N68)</f>
        <v>0</v>
      </c>
      <c r="K40" s="24">
        <f>IF(K$3&lt;&gt;"Belegstelle",'Berechnungstabelle (1)'!K68,'Berechnungstabelle (1)'!$N68)</f>
        <v>0</v>
      </c>
      <c r="L40" s="24">
        <f>IF(L$3&lt;&gt;"Belegstelle",'Berechnungstabelle (1)'!L68,'Berechnungstabelle (1)'!$N68)</f>
        <v>0</v>
      </c>
      <c r="M40" s="24">
        <f>IF(M$3&lt;&gt;"Belegstelle",'Berechnungstabelle (1)'!M68,'Berechnungstabelle (1)'!$N68)</f>
        <v>0</v>
      </c>
      <c r="N40" s="25">
        <f>'Berechnungstabelle (1)'!N68</f>
        <v>0</v>
      </c>
    </row>
    <row r="41" spans="1:14" ht="10.5" customHeight="1" x14ac:dyDescent="0.2">
      <c r="A41" s="2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0.5" customHeight="1" x14ac:dyDescent="0.2">
      <c r="A42" s="31" t="s">
        <v>8</v>
      </c>
      <c r="B42" s="27">
        <f>'Berechnungstabelle (1)'!B$70</f>
        <v>0</v>
      </c>
      <c r="C42" s="27">
        <f>'Berechnungstabelle (1)'!C$70</f>
        <v>0</v>
      </c>
      <c r="D42" s="27">
        <f>'Berechnungstabelle (1)'!D$70</f>
        <v>0</v>
      </c>
      <c r="E42" s="27">
        <f>'Berechnungstabelle (1)'!E$70</f>
        <v>0</v>
      </c>
      <c r="F42" s="27">
        <f>'Berechnungstabelle (1)'!F$70</f>
        <v>0</v>
      </c>
      <c r="G42" s="27">
        <f>'Berechnungstabelle (1)'!G$70</f>
        <v>0</v>
      </c>
      <c r="H42" s="27">
        <f>'Berechnungstabelle (1)'!H$70</f>
        <v>0</v>
      </c>
      <c r="I42" s="27">
        <f>'Berechnungstabelle (1)'!I$70</f>
        <v>0</v>
      </c>
      <c r="J42" s="27">
        <f>'Berechnungstabelle (1)'!J$70</f>
        <v>0</v>
      </c>
      <c r="K42" s="27">
        <f>'Berechnungstabelle (1)'!K$70</f>
        <v>0</v>
      </c>
      <c r="L42" s="27">
        <f>'Berechnungstabelle (1)'!L$70</f>
        <v>0</v>
      </c>
      <c r="M42" s="27">
        <f>'Berechnungstabelle (1)'!M$70</f>
        <v>0</v>
      </c>
      <c r="N42" s="25"/>
    </row>
    <row r="43" spans="1:14" ht="10.5" customHeight="1" x14ac:dyDescent="0.2">
      <c r="A43" s="2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0.5" customHeight="1" x14ac:dyDescent="0.2">
      <c r="A44" s="22" t="s">
        <v>118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0.5" customHeight="1" x14ac:dyDescent="0.2">
      <c r="A45" s="23" t="str">
        <f>'Berechnungstabelle (1)'!A75</f>
        <v>Zusatzkrankenversicherungen (VVG)</v>
      </c>
      <c r="B45" s="24">
        <f>'Berechnungstabelle (1)'!B75</f>
        <v>0</v>
      </c>
      <c r="C45" s="24">
        <f>'Berechnungstabelle (1)'!C75</f>
        <v>0</v>
      </c>
      <c r="D45" s="24">
        <f>IF(D$3&lt;&gt;"Belegstelle",'Berechnungstabelle (1)'!D75,'Berechnungstabelle (1)'!$N75)</f>
        <v>0</v>
      </c>
      <c r="E45" s="24">
        <f>IF(E$3&lt;&gt;"Belegstelle",'Berechnungstabelle (1)'!E75,'Berechnungstabelle (1)'!$N75)</f>
        <v>0</v>
      </c>
      <c r="F45" s="24">
        <f>IF(F$3&lt;&gt;"Belegstelle",'Berechnungstabelle (1)'!F75,'Berechnungstabelle (1)'!$N75)</f>
        <v>0</v>
      </c>
      <c r="G45" s="24">
        <f>IF(G$3&lt;&gt;"Belegstelle",'Berechnungstabelle (1)'!G75,'Berechnungstabelle (1)'!$N75)</f>
        <v>0</v>
      </c>
      <c r="H45" s="24">
        <f>IF(H$3&lt;&gt;"Belegstelle",'Berechnungstabelle (1)'!H75,'Berechnungstabelle (1)'!$N75)</f>
        <v>0</v>
      </c>
      <c r="I45" s="24">
        <f>IF(I$3&lt;&gt;"Belegstelle",'Berechnungstabelle (1)'!I75,'Berechnungstabelle (1)'!$N75)</f>
        <v>0</v>
      </c>
      <c r="J45" s="24">
        <f>IF(J$3&lt;&gt;"Belegstelle",'Berechnungstabelle (1)'!J75,'Berechnungstabelle (1)'!$N75)</f>
        <v>0</v>
      </c>
      <c r="K45" s="24">
        <f>IF(K$3&lt;&gt;"Belegstelle",'Berechnungstabelle (1)'!K75,'Berechnungstabelle (1)'!$N75)</f>
        <v>0</v>
      </c>
      <c r="L45" s="24">
        <f>IF(L$3&lt;&gt;"Belegstelle",'Berechnungstabelle (1)'!L75,'Berechnungstabelle (1)'!$N75)</f>
        <v>0</v>
      </c>
      <c r="M45" s="24">
        <f>IF(M$3&lt;&gt;"Belegstelle",'Berechnungstabelle (1)'!M75,'Berechnungstabelle (1)'!$N75)</f>
        <v>0</v>
      </c>
      <c r="N45" s="25">
        <f>'Berechnungstabelle (1)'!N75</f>
        <v>0</v>
      </c>
    </row>
    <row r="46" spans="1:14" ht="10.5" customHeight="1" x14ac:dyDescent="0.2">
      <c r="A46" s="23" t="str">
        <f>'Berechnungstabelle (1)'!A76</f>
        <v>Ungedeckte Behandlungskosten (VVG)</v>
      </c>
      <c r="B46" s="24">
        <f>'Berechnungstabelle (1)'!B76</f>
        <v>0</v>
      </c>
      <c r="C46" s="24">
        <f>'Berechnungstabelle (1)'!C76</f>
        <v>0</v>
      </c>
      <c r="D46" s="24">
        <f>IF(D$3&lt;&gt;"Belegstelle",'Berechnungstabelle (1)'!D76,'Berechnungstabelle (1)'!$N76)</f>
        <v>0</v>
      </c>
      <c r="E46" s="24">
        <f>IF(E$3&lt;&gt;"Belegstelle",'Berechnungstabelle (1)'!E76,'Berechnungstabelle (1)'!$N76)</f>
        <v>0</v>
      </c>
      <c r="F46" s="24">
        <f>IF(F$3&lt;&gt;"Belegstelle",'Berechnungstabelle (1)'!F76,'Berechnungstabelle (1)'!$N76)</f>
        <v>0</v>
      </c>
      <c r="G46" s="24">
        <f>IF(G$3&lt;&gt;"Belegstelle",'Berechnungstabelle (1)'!G76,'Berechnungstabelle (1)'!$N76)</f>
        <v>0</v>
      </c>
      <c r="H46" s="24">
        <f>IF(H$3&lt;&gt;"Belegstelle",'Berechnungstabelle (1)'!H76,'Berechnungstabelle (1)'!$N76)</f>
        <v>0</v>
      </c>
      <c r="I46" s="24">
        <f>IF(I$3&lt;&gt;"Belegstelle",'Berechnungstabelle (1)'!I76,'Berechnungstabelle (1)'!$N76)</f>
        <v>0</v>
      </c>
      <c r="J46" s="24">
        <f>IF(J$3&lt;&gt;"Belegstelle",'Berechnungstabelle (1)'!J76,'Berechnungstabelle (1)'!$N76)</f>
        <v>0</v>
      </c>
      <c r="K46" s="24">
        <f>IF(K$3&lt;&gt;"Belegstelle",'Berechnungstabelle (1)'!K76,'Berechnungstabelle (1)'!$N76)</f>
        <v>0</v>
      </c>
      <c r="L46" s="24">
        <f>IF(L$3&lt;&gt;"Belegstelle",'Berechnungstabelle (1)'!L76,'Berechnungstabelle (1)'!$N76)</f>
        <v>0</v>
      </c>
      <c r="M46" s="24">
        <f>IF(M$3&lt;&gt;"Belegstelle",'Berechnungstabelle (1)'!M76,'Berechnungstabelle (1)'!$N76)</f>
        <v>0</v>
      </c>
      <c r="N46" s="25">
        <f>'Berechnungstabelle (1)'!N76</f>
        <v>0</v>
      </c>
    </row>
    <row r="47" spans="1:14" ht="10.5" customHeight="1" x14ac:dyDescent="0.2">
      <c r="A47" s="23" t="str">
        <f>'Berechnungstabelle (1)'!A77</f>
        <v>Freizeitaktivitäten und Hobbies</v>
      </c>
      <c r="B47" s="24">
        <f>'Berechnungstabelle (1)'!B77</f>
        <v>0</v>
      </c>
      <c r="C47" s="24">
        <f>'Berechnungstabelle (1)'!C77</f>
        <v>0</v>
      </c>
      <c r="D47" s="24">
        <f>IF(D$3&lt;&gt;"Belegstelle",'Berechnungstabelle (1)'!D77,'Berechnungstabelle (1)'!$N77)</f>
        <v>0</v>
      </c>
      <c r="E47" s="24">
        <f>IF(E$3&lt;&gt;"Belegstelle",'Berechnungstabelle (1)'!E77,'Berechnungstabelle (1)'!$N77)</f>
        <v>0</v>
      </c>
      <c r="F47" s="24">
        <f>IF(F$3&lt;&gt;"Belegstelle",'Berechnungstabelle (1)'!F77,'Berechnungstabelle (1)'!$N77)</f>
        <v>0</v>
      </c>
      <c r="G47" s="24">
        <f>IF(G$3&lt;&gt;"Belegstelle",'Berechnungstabelle (1)'!G77,'Berechnungstabelle (1)'!$N77)</f>
        <v>0</v>
      </c>
      <c r="H47" s="24">
        <f>IF(H$3&lt;&gt;"Belegstelle",'Berechnungstabelle (1)'!H77,'Berechnungstabelle (1)'!$N77)</f>
        <v>0</v>
      </c>
      <c r="I47" s="24">
        <f>IF(I$3&lt;&gt;"Belegstelle",'Berechnungstabelle (1)'!I77,'Berechnungstabelle (1)'!$N77)</f>
        <v>0</v>
      </c>
      <c r="J47" s="24">
        <f>IF(J$3&lt;&gt;"Belegstelle",'Berechnungstabelle (1)'!J77,'Berechnungstabelle (1)'!$N77)</f>
        <v>0</v>
      </c>
      <c r="K47" s="24">
        <f>IF(K$3&lt;&gt;"Belegstelle",'Berechnungstabelle (1)'!K77,'Berechnungstabelle (1)'!$N77)</f>
        <v>0</v>
      </c>
      <c r="L47" s="24">
        <f>IF(L$3&lt;&gt;"Belegstelle",'Berechnungstabelle (1)'!L77,'Berechnungstabelle (1)'!$N77)</f>
        <v>0</v>
      </c>
      <c r="M47" s="24">
        <f>IF(M$3&lt;&gt;"Belegstelle",'Berechnungstabelle (1)'!M77,'Berechnungstabelle (1)'!$N77)</f>
        <v>0</v>
      </c>
      <c r="N47" s="25">
        <f>'Berechnungstabelle (1)'!N77</f>
        <v>0</v>
      </c>
    </row>
    <row r="48" spans="1:14" ht="10.5" customHeight="1" x14ac:dyDescent="0.2">
      <c r="A48" s="23" t="str">
        <f>'Berechnungstabelle (1)'!A78</f>
        <v>Weiterbildung</v>
      </c>
      <c r="B48" s="24">
        <f>'Berechnungstabelle (1)'!B78</f>
        <v>0</v>
      </c>
      <c r="C48" s="24">
        <f>'Berechnungstabelle (1)'!C78</f>
        <v>0</v>
      </c>
      <c r="D48" s="24">
        <f>IF(D$3&lt;&gt;"Belegstelle",'Berechnungstabelle (1)'!D78,'Berechnungstabelle (1)'!$N78)</f>
        <v>0</v>
      </c>
      <c r="E48" s="24">
        <f>IF(E$3&lt;&gt;"Belegstelle",'Berechnungstabelle (1)'!E78,'Berechnungstabelle (1)'!$N78)</f>
        <v>0</v>
      </c>
      <c r="F48" s="24">
        <f>IF(F$3&lt;&gt;"Belegstelle",'Berechnungstabelle (1)'!F78,'Berechnungstabelle (1)'!$N78)</f>
        <v>0</v>
      </c>
      <c r="G48" s="24">
        <f>IF(G$3&lt;&gt;"Belegstelle",'Berechnungstabelle (1)'!G78,'Berechnungstabelle (1)'!$N78)</f>
        <v>0</v>
      </c>
      <c r="H48" s="24">
        <f>IF(H$3&lt;&gt;"Belegstelle",'Berechnungstabelle (1)'!H78,'Berechnungstabelle (1)'!$N78)</f>
        <v>0</v>
      </c>
      <c r="I48" s="24">
        <f>IF(I$3&lt;&gt;"Belegstelle",'Berechnungstabelle (1)'!I78,'Berechnungstabelle (1)'!$N78)</f>
        <v>0</v>
      </c>
      <c r="J48" s="24">
        <f>IF(J$3&lt;&gt;"Belegstelle",'Berechnungstabelle (1)'!J78,'Berechnungstabelle (1)'!$N78)</f>
        <v>0</v>
      </c>
      <c r="K48" s="24">
        <f>IF(K$3&lt;&gt;"Belegstelle",'Berechnungstabelle (1)'!K78,'Berechnungstabelle (1)'!$N78)</f>
        <v>0</v>
      </c>
      <c r="L48" s="24">
        <f>IF(L$3&lt;&gt;"Belegstelle",'Berechnungstabelle (1)'!L78,'Berechnungstabelle (1)'!$N78)</f>
        <v>0</v>
      </c>
      <c r="M48" s="24">
        <f>IF(M$3&lt;&gt;"Belegstelle",'Berechnungstabelle (1)'!M78,'Berechnungstabelle (1)'!$N78)</f>
        <v>0</v>
      </c>
      <c r="N48" s="25">
        <f>'Berechnungstabelle (1)'!N78</f>
        <v>0</v>
      </c>
    </row>
    <row r="49" spans="1:14" ht="10.5" customHeight="1" x14ac:dyDescent="0.2">
      <c r="A49" s="23" t="str">
        <f>'Berechnungstabelle (1)'!A79</f>
        <v>Ferien</v>
      </c>
      <c r="B49" s="24">
        <f>'Berechnungstabelle (1)'!B79</f>
        <v>0</v>
      </c>
      <c r="C49" s="24">
        <f>'Berechnungstabelle (1)'!C79</f>
        <v>0</v>
      </c>
      <c r="D49" s="24">
        <f>IF(D$3&lt;&gt;"Belegstelle",'Berechnungstabelle (1)'!D79,'Berechnungstabelle (1)'!$N79)</f>
        <v>0</v>
      </c>
      <c r="E49" s="24">
        <f>IF(E$3&lt;&gt;"Belegstelle",'Berechnungstabelle (1)'!E79,'Berechnungstabelle (1)'!$N79)</f>
        <v>0</v>
      </c>
      <c r="F49" s="24">
        <f>IF(F$3&lt;&gt;"Belegstelle",'Berechnungstabelle (1)'!F79,'Berechnungstabelle (1)'!$N79)</f>
        <v>0</v>
      </c>
      <c r="G49" s="24">
        <f>IF(G$3&lt;&gt;"Belegstelle",'Berechnungstabelle (1)'!G79,'Berechnungstabelle (1)'!$N79)</f>
        <v>0</v>
      </c>
      <c r="H49" s="24">
        <f>IF(H$3&lt;&gt;"Belegstelle",'Berechnungstabelle (1)'!H79,'Berechnungstabelle (1)'!$N79)</f>
        <v>0</v>
      </c>
      <c r="I49" s="24">
        <f>IF(I$3&lt;&gt;"Belegstelle",'Berechnungstabelle (1)'!I79,'Berechnungstabelle (1)'!$N79)</f>
        <v>0</v>
      </c>
      <c r="J49" s="24">
        <f>IF(J$3&lt;&gt;"Belegstelle",'Berechnungstabelle (1)'!J79,'Berechnungstabelle (1)'!$N79)</f>
        <v>0</v>
      </c>
      <c r="K49" s="24">
        <f>IF(K$3&lt;&gt;"Belegstelle",'Berechnungstabelle (1)'!K79,'Berechnungstabelle (1)'!$N79)</f>
        <v>0</v>
      </c>
      <c r="L49" s="24">
        <f>IF(L$3&lt;&gt;"Belegstelle",'Berechnungstabelle (1)'!L79,'Berechnungstabelle (1)'!$N79)</f>
        <v>0</v>
      </c>
      <c r="M49" s="24">
        <f>IF(M$3&lt;&gt;"Belegstelle",'Berechnungstabelle (1)'!M79,'Berechnungstabelle (1)'!$N79)</f>
        <v>0</v>
      </c>
      <c r="N49" s="25">
        <f>'Berechnungstabelle (1)'!N79</f>
        <v>0</v>
      </c>
    </row>
    <row r="50" spans="1:14" ht="10.5" customHeight="1" x14ac:dyDescent="0.2">
      <c r="A50" s="23" t="str">
        <f>'Berechnungstabelle (1)'!A80</f>
        <v>Schuldenamortisation</v>
      </c>
      <c r="B50" s="24">
        <f>'Berechnungstabelle (1)'!B80</f>
        <v>0</v>
      </c>
      <c r="C50" s="24">
        <f>'Berechnungstabelle (1)'!C80</f>
        <v>0</v>
      </c>
      <c r="D50" s="24">
        <f>IF(D$3&lt;&gt;"Belegstelle",'Berechnungstabelle (1)'!D80,'Berechnungstabelle (1)'!$N80)</f>
        <v>0</v>
      </c>
      <c r="E50" s="24">
        <f>IF(E$3&lt;&gt;"Belegstelle",'Berechnungstabelle (1)'!E80,'Berechnungstabelle (1)'!$N80)</f>
        <v>0</v>
      </c>
      <c r="F50" s="24">
        <f>IF(F$3&lt;&gt;"Belegstelle",'Berechnungstabelle (1)'!F80,'Berechnungstabelle (1)'!$N80)</f>
        <v>0</v>
      </c>
      <c r="G50" s="24">
        <f>IF(G$3&lt;&gt;"Belegstelle",'Berechnungstabelle (1)'!G80,'Berechnungstabelle (1)'!$N80)</f>
        <v>0</v>
      </c>
      <c r="H50" s="24">
        <f>IF(H$3&lt;&gt;"Belegstelle",'Berechnungstabelle (1)'!H80,'Berechnungstabelle (1)'!$N80)</f>
        <v>0</v>
      </c>
      <c r="I50" s="24">
        <f>IF(I$3&lt;&gt;"Belegstelle",'Berechnungstabelle (1)'!I80,'Berechnungstabelle (1)'!$N80)</f>
        <v>0</v>
      </c>
      <c r="J50" s="24">
        <f>IF(J$3&lt;&gt;"Belegstelle",'Berechnungstabelle (1)'!J80,'Berechnungstabelle (1)'!$N80)</f>
        <v>0</v>
      </c>
      <c r="K50" s="24">
        <f>IF(K$3&lt;&gt;"Belegstelle",'Berechnungstabelle (1)'!K80,'Berechnungstabelle (1)'!$N80)</f>
        <v>0</v>
      </c>
      <c r="L50" s="24">
        <f>IF(L$3&lt;&gt;"Belegstelle",'Berechnungstabelle (1)'!L80,'Berechnungstabelle (1)'!$N80)</f>
        <v>0</v>
      </c>
      <c r="M50" s="24">
        <f>IF(M$3&lt;&gt;"Belegstelle",'Berechnungstabelle (1)'!M80,'Berechnungstabelle (1)'!$N80)</f>
        <v>0</v>
      </c>
      <c r="N50" s="25">
        <f>'Berechnungstabelle (1)'!N80</f>
        <v>0</v>
      </c>
    </row>
    <row r="51" spans="1:14" ht="10.5" customHeight="1" x14ac:dyDescent="0.2">
      <c r="A51" s="23" t="str">
        <f>'Berechnungstabelle (1)'!A81</f>
        <v>Diverses</v>
      </c>
      <c r="B51" s="24">
        <f>'Berechnungstabelle (1)'!B81</f>
        <v>0</v>
      </c>
      <c r="C51" s="24">
        <f>'Berechnungstabelle (1)'!C81</f>
        <v>0</v>
      </c>
      <c r="D51" s="24">
        <f>IF(D$3&lt;&gt;"Belegstelle",'Berechnungstabelle (1)'!D81,'Berechnungstabelle (1)'!$N81)</f>
        <v>0</v>
      </c>
      <c r="E51" s="24">
        <f>IF(E$3&lt;&gt;"Belegstelle",'Berechnungstabelle (1)'!E81,'Berechnungstabelle (1)'!$N81)</f>
        <v>0</v>
      </c>
      <c r="F51" s="24">
        <f>IF(F$3&lt;&gt;"Belegstelle",'Berechnungstabelle (1)'!F81,'Berechnungstabelle (1)'!$N81)</f>
        <v>0</v>
      </c>
      <c r="G51" s="24">
        <f>IF(G$3&lt;&gt;"Belegstelle",'Berechnungstabelle (1)'!G81,'Berechnungstabelle (1)'!$N81)</f>
        <v>0</v>
      </c>
      <c r="H51" s="24">
        <f>IF(H$3&lt;&gt;"Belegstelle",'Berechnungstabelle (1)'!H81,'Berechnungstabelle (1)'!$N81)</f>
        <v>0</v>
      </c>
      <c r="I51" s="24">
        <f>IF(I$3&lt;&gt;"Belegstelle",'Berechnungstabelle (1)'!I81,'Berechnungstabelle (1)'!$N81)</f>
        <v>0</v>
      </c>
      <c r="J51" s="24">
        <f>IF(J$3&lt;&gt;"Belegstelle",'Berechnungstabelle (1)'!J81,'Berechnungstabelle (1)'!$N81)</f>
        <v>0</v>
      </c>
      <c r="K51" s="24">
        <f>IF(K$3&lt;&gt;"Belegstelle",'Berechnungstabelle (1)'!K81,'Berechnungstabelle (1)'!$N81)</f>
        <v>0</v>
      </c>
      <c r="L51" s="24">
        <f>IF(L$3&lt;&gt;"Belegstelle",'Berechnungstabelle (1)'!L81,'Berechnungstabelle (1)'!$N81)</f>
        <v>0</v>
      </c>
      <c r="M51" s="24">
        <f>IF(M$3&lt;&gt;"Belegstelle",'Berechnungstabelle (1)'!M81,'Berechnungstabelle (1)'!$N81)</f>
        <v>0</v>
      </c>
      <c r="N51" s="25">
        <f>'Berechnungstabelle (1)'!N81</f>
        <v>0</v>
      </c>
    </row>
    <row r="52" spans="1:14" ht="10.5" customHeight="1" x14ac:dyDescent="0.2">
      <c r="A52" s="23" t="str">
        <f>'Berechnungstabelle (1)'!A82</f>
        <v>Diverses</v>
      </c>
      <c r="B52" s="24">
        <f>'Berechnungstabelle (1)'!B82</f>
        <v>0</v>
      </c>
      <c r="C52" s="24">
        <f>'Berechnungstabelle (1)'!C82</f>
        <v>0</v>
      </c>
      <c r="D52" s="24">
        <f>IF(D$3&lt;&gt;"Belegstelle",'Berechnungstabelle (1)'!D82,'Berechnungstabelle (1)'!$N82)</f>
        <v>0</v>
      </c>
      <c r="E52" s="24">
        <f>IF(E$3&lt;&gt;"Belegstelle",'Berechnungstabelle (1)'!E82,'Berechnungstabelle (1)'!$N82)</f>
        <v>0</v>
      </c>
      <c r="F52" s="24">
        <f>IF(F$3&lt;&gt;"Belegstelle",'Berechnungstabelle (1)'!F82,'Berechnungstabelle (1)'!$N82)</f>
        <v>0</v>
      </c>
      <c r="G52" s="24">
        <f>IF(G$3&lt;&gt;"Belegstelle",'Berechnungstabelle (1)'!G82,'Berechnungstabelle (1)'!$N82)</f>
        <v>0</v>
      </c>
      <c r="H52" s="24">
        <f>IF(H$3&lt;&gt;"Belegstelle",'Berechnungstabelle (1)'!H82,'Berechnungstabelle (1)'!$N82)</f>
        <v>0</v>
      </c>
      <c r="I52" s="24">
        <f>IF(I$3&lt;&gt;"Belegstelle",'Berechnungstabelle (1)'!I82,'Berechnungstabelle (1)'!$N82)</f>
        <v>0</v>
      </c>
      <c r="J52" s="24">
        <f>IF(J$3&lt;&gt;"Belegstelle",'Berechnungstabelle (1)'!J82,'Berechnungstabelle (1)'!$N82)</f>
        <v>0</v>
      </c>
      <c r="K52" s="24">
        <f>IF(K$3&lt;&gt;"Belegstelle",'Berechnungstabelle (1)'!K82,'Berechnungstabelle (1)'!$N82)</f>
        <v>0</v>
      </c>
      <c r="L52" s="24">
        <f>IF(L$3&lt;&gt;"Belegstelle",'Berechnungstabelle (1)'!L82,'Berechnungstabelle (1)'!$N82)</f>
        <v>0</v>
      </c>
      <c r="M52" s="24">
        <f>IF(M$3&lt;&gt;"Belegstelle",'Berechnungstabelle (1)'!M82,'Berechnungstabelle (1)'!$N82)</f>
        <v>0</v>
      </c>
      <c r="N52" s="25">
        <f>'Berechnungstabelle (1)'!N82</f>
        <v>0</v>
      </c>
    </row>
    <row r="53" spans="1:14" ht="10.5" customHeight="1" x14ac:dyDescent="0.2">
      <c r="A53" s="23" t="str">
        <f>'Berechnungstabelle (1)'!A83</f>
        <v>Diverses</v>
      </c>
      <c r="B53" s="24">
        <f>'Berechnungstabelle (1)'!B83</f>
        <v>0</v>
      </c>
      <c r="C53" s="24">
        <f>'Berechnungstabelle (1)'!C83</f>
        <v>0</v>
      </c>
      <c r="D53" s="24">
        <f>IF(D$3&lt;&gt;"Belegstelle",'Berechnungstabelle (1)'!D83,'Berechnungstabelle (1)'!$N83)</f>
        <v>0</v>
      </c>
      <c r="E53" s="24">
        <f>IF(E$3&lt;&gt;"Belegstelle",'Berechnungstabelle (1)'!E83,'Berechnungstabelle (1)'!$N83)</f>
        <v>0</v>
      </c>
      <c r="F53" s="24">
        <f>IF(F$3&lt;&gt;"Belegstelle",'Berechnungstabelle (1)'!F83,'Berechnungstabelle (1)'!$N83)</f>
        <v>0</v>
      </c>
      <c r="G53" s="24">
        <f>IF(G$3&lt;&gt;"Belegstelle",'Berechnungstabelle (1)'!G83,'Berechnungstabelle (1)'!$N83)</f>
        <v>0</v>
      </c>
      <c r="H53" s="24">
        <f>IF(H$3&lt;&gt;"Belegstelle",'Berechnungstabelle (1)'!H83,'Berechnungstabelle (1)'!$N83)</f>
        <v>0</v>
      </c>
      <c r="I53" s="24">
        <f>IF(I$3&lt;&gt;"Belegstelle",'Berechnungstabelle (1)'!I83,'Berechnungstabelle (1)'!$N83)</f>
        <v>0</v>
      </c>
      <c r="J53" s="24">
        <f>IF(J$3&lt;&gt;"Belegstelle",'Berechnungstabelle (1)'!J83,'Berechnungstabelle (1)'!$N83)</f>
        <v>0</v>
      </c>
      <c r="K53" s="24">
        <f>IF(K$3&lt;&gt;"Belegstelle",'Berechnungstabelle (1)'!K83,'Berechnungstabelle (1)'!$N83)</f>
        <v>0</v>
      </c>
      <c r="L53" s="24">
        <f>IF(L$3&lt;&gt;"Belegstelle",'Berechnungstabelle (1)'!L83,'Berechnungstabelle (1)'!$N83)</f>
        <v>0</v>
      </c>
      <c r="M53" s="24">
        <f>IF(M$3&lt;&gt;"Belegstelle",'Berechnungstabelle (1)'!M83,'Berechnungstabelle (1)'!$N83)</f>
        <v>0</v>
      </c>
      <c r="N53" s="25">
        <f>'Berechnungstabelle (1)'!N83</f>
        <v>0</v>
      </c>
    </row>
    <row r="54" spans="1:14" ht="10.5" customHeight="1" x14ac:dyDescent="0.2">
      <c r="A54" s="23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0.5" customHeight="1" x14ac:dyDescent="0.2">
      <c r="A55" s="31" t="s">
        <v>8</v>
      </c>
      <c r="B55" s="27">
        <f>'Berechnungstabelle (1)'!B$85</f>
        <v>0</v>
      </c>
      <c r="C55" s="27">
        <f>'Berechnungstabelle (1)'!C$85</f>
        <v>0</v>
      </c>
      <c r="D55" s="27">
        <f>'Berechnungstabelle (1)'!D$85</f>
        <v>0</v>
      </c>
      <c r="E55" s="27">
        <f>'Berechnungstabelle (1)'!E$85</f>
        <v>0</v>
      </c>
      <c r="F55" s="27">
        <f>'Berechnungstabelle (1)'!F$85</f>
        <v>0</v>
      </c>
      <c r="G55" s="27">
        <f>'Berechnungstabelle (1)'!G$85</f>
        <v>0</v>
      </c>
      <c r="H55" s="27">
        <f>'Berechnungstabelle (1)'!H$85</f>
        <v>0</v>
      </c>
      <c r="I55" s="27">
        <f>'Berechnungstabelle (1)'!I$85</f>
        <v>0</v>
      </c>
      <c r="J55" s="27">
        <f>'Berechnungstabelle (1)'!J$85</f>
        <v>0</v>
      </c>
      <c r="K55" s="27">
        <f>'Berechnungstabelle (1)'!K$85</f>
        <v>0</v>
      </c>
      <c r="L55" s="27">
        <f>'Berechnungstabelle (1)'!L$85</f>
        <v>0</v>
      </c>
      <c r="M55" s="27">
        <f>'Berechnungstabelle (1)'!M$85</f>
        <v>0</v>
      </c>
      <c r="N55" s="25"/>
    </row>
    <row r="56" spans="1:14" ht="10.5" customHeight="1" x14ac:dyDescent="0.2">
      <c r="A56" s="20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0.5" customHeight="1" x14ac:dyDescent="0.2">
      <c r="A57" s="19" t="s">
        <v>119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0.5" customHeight="1" x14ac:dyDescent="0.2">
      <c r="A58" s="32" t="str">
        <f>CONCATENATE("Barunterhalt (an ",$C$3," zu zahlen)")</f>
        <v>Barunterhalt (an Elternteil 2 zu zahlen)</v>
      </c>
      <c r="B58" s="33"/>
      <c r="C58" s="33"/>
      <c r="D58" s="34">
        <f>'Berechnungstabelle (1)'!D250</f>
        <v>0</v>
      </c>
      <c r="E58" s="34">
        <f>'Berechnungstabelle (1)'!E250</f>
        <v>0</v>
      </c>
      <c r="F58" s="34">
        <f>'Berechnungstabelle (1)'!F250</f>
        <v>0</v>
      </c>
      <c r="G58" s="34">
        <f>'Berechnungstabelle (1)'!G250</f>
        <v>0</v>
      </c>
      <c r="H58" s="34">
        <f>'Berechnungstabelle (1)'!H250</f>
        <v>0</v>
      </c>
      <c r="I58" s="34">
        <f>'Berechnungstabelle (1)'!I250</f>
        <v>0</v>
      </c>
      <c r="J58" s="34">
        <f>'Berechnungstabelle (1)'!J250</f>
        <v>0</v>
      </c>
      <c r="K58" s="34">
        <f>'Berechnungstabelle (1)'!K250</f>
        <v>0</v>
      </c>
      <c r="L58" s="34">
        <f>'Berechnungstabelle (1)'!L250</f>
        <v>0</v>
      </c>
      <c r="M58" s="35">
        <f>'Berechnungstabelle (1)'!M250</f>
        <v>0</v>
      </c>
      <c r="N58" s="25"/>
    </row>
    <row r="59" spans="1:14" ht="10.5" customHeight="1" x14ac:dyDescent="0.2">
      <c r="A59" s="36" t="str">
        <f>CONCATENATE("Barunterhalt (an ",$B$3," zu zahlen)")</f>
        <v>Barunterhalt (an Elternteil 1 zu zahlen)</v>
      </c>
      <c r="B59" s="37"/>
      <c r="C59" s="37"/>
      <c r="D59" s="38">
        <f>'Berechnungstabelle (1)'!D251</f>
        <v>0</v>
      </c>
      <c r="E59" s="38">
        <f>'Berechnungstabelle (1)'!E251</f>
        <v>0</v>
      </c>
      <c r="F59" s="38">
        <f>'Berechnungstabelle (1)'!F251</f>
        <v>0</v>
      </c>
      <c r="G59" s="38">
        <f>'Berechnungstabelle (1)'!G251</f>
        <v>0</v>
      </c>
      <c r="H59" s="38">
        <f>'Berechnungstabelle (1)'!H251</f>
        <v>0</v>
      </c>
      <c r="I59" s="38">
        <f>'Berechnungstabelle (1)'!I251</f>
        <v>0</v>
      </c>
      <c r="J59" s="38">
        <f>'Berechnungstabelle (1)'!J251</f>
        <v>0</v>
      </c>
      <c r="K59" s="38">
        <f>'Berechnungstabelle (1)'!K251</f>
        <v>0</v>
      </c>
      <c r="L59" s="38">
        <f>'Berechnungstabelle (1)'!L251</f>
        <v>0</v>
      </c>
      <c r="M59" s="39">
        <f>'Berechnungstabelle (1)'!M251</f>
        <v>0</v>
      </c>
      <c r="N59" s="25"/>
    </row>
    <row r="60" spans="1:14" ht="10.5" customHeight="1" x14ac:dyDescent="0.2">
      <c r="A60" s="36" t="s">
        <v>100</v>
      </c>
      <c r="B60" s="37">
        <f>'Berechnungstabelle (1)'!B252</f>
        <v>0</v>
      </c>
      <c r="C60" s="37">
        <f>'Berechnungstabelle (1)'!C252</f>
        <v>0</v>
      </c>
      <c r="D60" s="38">
        <f>'Berechnungstabelle (1)'!D252</f>
        <v>0</v>
      </c>
      <c r="E60" s="38">
        <f>'Berechnungstabelle (1)'!E252</f>
        <v>0</v>
      </c>
      <c r="F60" s="38">
        <f>'Berechnungstabelle (1)'!F252</f>
        <v>0</v>
      </c>
      <c r="G60" s="38">
        <f>'Berechnungstabelle (1)'!G252</f>
        <v>0</v>
      </c>
      <c r="H60" s="38">
        <f>'Berechnungstabelle (1)'!H252</f>
        <v>0</v>
      </c>
      <c r="I60" s="38">
        <f>'Berechnungstabelle (1)'!I252</f>
        <v>0</v>
      </c>
      <c r="J60" s="38">
        <f>'Berechnungstabelle (1)'!J252</f>
        <v>0</v>
      </c>
      <c r="K60" s="38">
        <f>'Berechnungstabelle (1)'!K252</f>
        <v>0</v>
      </c>
      <c r="L60" s="38">
        <f>'Berechnungstabelle (1)'!L252</f>
        <v>0</v>
      </c>
      <c r="M60" s="39">
        <f>'Berechnungstabelle (1)'!M252</f>
        <v>0</v>
      </c>
      <c r="N60" s="25"/>
    </row>
    <row r="61" spans="1:14" ht="10.5" customHeight="1" x14ac:dyDescent="0.2">
      <c r="A61" s="40" t="s">
        <v>57</v>
      </c>
      <c r="B61" s="41"/>
      <c r="C61" s="41"/>
      <c r="D61" s="42">
        <f>'Berechnungstabelle (1)'!D253</f>
        <v>0</v>
      </c>
      <c r="E61" s="42">
        <f>'Berechnungstabelle (1)'!E253</f>
        <v>0</v>
      </c>
      <c r="F61" s="42">
        <f>'Berechnungstabelle (1)'!F253</f>
        <v>0</v>
      </c>
      <c r="G61" s="42">
        <f>'Berechnungstabelle (1)'!G253</f>
        <v>0</v>
      </c>
      <c r="H61" s="42">
        <f>'Berechnungstabelle (1)'!H253</f>
        <v>0</v>
      </c>
      <c r="I61" s="42">
        <f>'Berechnungstabelle (1)'!I253</f>
        <v>0</v>
      </c>
      <c r="J61" s="42">
        <f>'Berechnungstabelle (1)'!J253</f>
        <v>0</v>
      </c>
      <c r="K61" s="42">
        <f>'Berechnungstabelle (1)'!K253</f>
        <v>0</v>
      </c>
      <c r="L61" s="42">
        <f>'Berechnungstabelle (1)'!L253</f>
        <v>0</v>
      </c>
      <c r="M61" s="43">
        <f>'Berechnungstabelle (1)'!M253</f>
        <v>0</v>
      </c>
      <c r="N61" s="25"/>
    </row>
    <row r="62" spans="1:14" ht="10.5" customHeight="1" x14ac:dyDescent="0.2">
      <c r="A62" s="36" t="str">
        <f>CONCATENATE("Betreuungsunterhalt für ",$C$3)</f>
        <v>Betreuungsunterhalt für Elternteil 2</v>
      </c>
      <c r="B62" s="37"/>
      <c r="C62" s="37"/>
      <c r="D62" s="38">
        <f>'Berechnungstabelle (1)'!D254</f>
        <v>0</v>
      </c>
      <c r="E62" s="38">
        <f>'Berechnungstabelle (1)'!E254</f>
        <v>0</v>
      </c>
      <c r="F62" s="38">
        <f>'Berechnungstabelle (1)'!F254</f>
        <v>0</v>
      </c>
      <c r="G62" s="38">
        <f>'Berechnungstabelle (1)'!G254</f>
        <v>0</v>
      </c>
      <c r="H62" s="38">
        <f>'Berechnungstabelle (1)'!H254</f>
        <v>0</v>
      </c>
      <c r="I62" s="38">
        <f>'Berechnungstabelle (1)'!I254</f>
        <v>0</v>
      </c>
      <c r="J62" s="38">
        <f>'Berechnungstabelle (1)'!J254</f>
        <v>0</v>
      </c>
      <c r="K62" s="38">
        <f>'Berechnungstabelle (1)'!K254</f>
        <v>0</v>
      </c>
      <c r="L62" s="38">
        <f>'Berechnungstabelle (1)'!L254</f>
        <v>0</v>
      </c>
      <c r="M62" s="39">
        <f>'Berechnungstabelle (1)'!M254</f>
        <v>0</v>
      </c>
      <c r="N62" s="25"/>
    </row>
    <row r="63" spans="1:14" ht="10.5" customHeight="1" x14ac:dyDescent="0.2">
      <c r="A63" s="36" t="s">
        <v>50</v>
      </c>
      <c r="B63" s="37">
        <f>'Berechnungstabelle (1)'!B255</f>
        <v>0</v>
      </c>
      <c r="C63" s="37"/>
      <c r="D63" s="38">
        <f>'Berechnungstabelle (1)'!D255</f>
        <v>0</v>
      </c>
      <c r="E63" s="38">
        <f>'Berechnungstabelle (1)'!E255</f>
        <v>0</v>
      </c>
      <c r="F63" s="38">
        <f>'Berechnungstabelle (1)'!F255</f>
        <v>0</v>
      </c>
      <c r="G63" s="38">
        <f>'Berechnungstabelle (1)'!G255</f>
        <v>0</v>
      </c>
      <c r="H63" s="38">
        <f>'Berechnungstabelle (1)'!H255</f>
        <v>0</v>
      </c>
      <c r="I63" s="38">
        <f>'Berechnungstabelle (1)'!I255</f>
        <v>0</v>
      </c>
      <c r="J63" s="38">
        <f>'Berechnungstabelle (1)'!J255</f>
        <v>0</v>
      </c>
      <c r="K63" s="38">
        <f>'Berechnungstabelle (1)'!K255</f>
        <v>0</v>
      </c>
      <c r="L63" s="38">
        <f>'Berechnungstabelle (1)'!L255</f>
        <v>0</v>
      </c>
      <c r="M63" s="39">
        <f>'Berechnungstabelle (1)'!M255</f>
        <v>0</v>
      </c>
      <c r="N63" s="25"/>
    </row>
    <row r="64" spans="1:14" ht="10.5" customHeight="1" x14ac:dyDescent="0.2">
      <c r="A64" s="40" t="s">
        <v>57</v>
      </c>
      <c r="B64" s="41"/>
      <c r="C64" s="41"/>
      <c r="D64" s="42">
        <f>'Berechnungstabelle (1)'!D256</f>
        <v>0</v>
      </c>
      <c r="E64" s="42">
        <f>'Berechnungstabelle (1)'!E256</f>
        <v>0</v>
      </c>
      <c r="F64" s="42">
        <f>'Berechnungstabelle (1)'!F256</f>
        <v>0</v>
      </c>
      <c r="G64" s="42">
        <f>'Berechnungstabelle (1)'!G256</f>
        <v>0</v>
      </c>
      <c r="H64" s="42">
        <f>'Berechnungstabelle (1)'!H256</f>
        <v>0</v>
      </c>
      <c r="I64" s="42">
        <f>'Berechnungstabelle (1)'!I256</f>
        <v>0</v>
      </c>
      <c r="J64" s="42">
        <f>'Berechnungstabelle (1)'!J256</f>
        <v>0</v>
      </c>
      <c r="K64" s="42">
        <f>'Berechnungstabelle (1)'!K256</f>
        <v>0</v>
      </c>
      <c r="L64" s="42">
        <f>'Berechnungstabelle (1)'!L256</f>
        <v>0</v>
      </c>
      <c r="M64" s="43">
        <f>'Berechnungstabelle (1)'!M256</f>
        <v>0</v>
      </c>
      <c r="N64" s="25"/>
    </row>
    <row r="65" spans="1:14" ht="10.5" customHeight="1" x14ac:dyDescent="0.2">
      <c r="A65" s="36" t="str">
        <f>CONCATENATE("Betreuungsunterhalt für ",$B$3)</f>
        <v>Betreuungsunterhalt für Elternteil 1</v>
      </c>
      <c r="B65" s="37"/>
      <c r="C65" s="37"/>
      <c r="D65" s="38">
        <f>'Berechnungstabelle (1)'!D257</f>
        <v>0</v>
      </c>
      <c r="E65" s="38">
        <f>'Berechnungstabelle (1)'!E257</f>
        <v>0</v>
      </c>
      <c r="F65" s="38">
        <f>'Berechnungstabelle (1)'!F257</f>
        <v>0</v>
      </c>
      <c r="G65" s="38">
        <f>'Berechnungstabelle (1)'!G257</f>
        <v>0</v>
      </c>
      <c r="H65" s="38">
        <f>'Berechnungstabelle (1)'!H257</f>
        <v>0</v>
      </c>
      <c r="I65" s="38">
        <f>'Berechnungstabelle (1)'!I257</f>
        <v>0</v>
      </c>
      <c r="J65" s="38">
        <f>'Berechnungstabelle (1)'!J257</f>
        <v>0</v>
      </c>
      <c r="K65" s="38">
        <f>'Berechnungstabelle (1)'!K257</f>
        <v>0</v>
      </c>
      <c r="L65" s="38">
        <f>'Berechnungstabelle (1)'!L257</f>
        <v>0</v>
      </c>
      <c r="M65" s="39">
        <f>'Berechnungstabelle (1)'!M257</f>
        <v>0</v>
      </c>
      <c r="N65" s="25"/>
    </row>
    <row r="66" spans="1:14" ht="10.5" customHeight="1" x14ac:dyDescent="0.2">
      <c r="A66" s="36" t="s">
        <v>50</v>
      </c>
      <c r="B66" s="37"/>
      <c r="C66" s="37">
        <f>'Berechnungstabelle (1)'!C258</f>
        <v>0</v>
      </c>
      <c r="D66" s="38">
        <f>'Berechnungstabelle (1)'!D258</f>
        <v>0</v>
      </c>
      <c r="E66" s="38">
        <f>'Berechnungstabelle (1)'!E258</f>
        <v>0</v>
      </c>
      <c r="F66" s="38">
        <f>'Berechnungstabelle (1)'!F258</f>
        <v>0</v>
      </c>
      <c r="G66" s="38">
        <f>'Berechnungstabelle (1)'!G258</f>
        <v>0</v>
      </c>
      <c r="H66" s="38">
        <f>'Berechnungstabelle (1)'!H258</f>
        <v>0</v>
      </c>
      <c r="I66" s="38">
        <f>'Berechnungstabelle (1)'!I258</f>
        <v>0</v>
      </c>
      <c r="J66" s="38">
        <f>'Berechnungstabelle (1)'!J258</f>
        <v>0</v>
      </c>
      <c r="K66" s="38">
        <f>'Berechnungstabelle (1)'!K258</f>
        <v>0</v>
      </c>
      <c r="L66" s="38">
        <f>'Berechnungstabelle (1)'!L258</f>
        <v>0</v>
      </c>
      <c r="M66" s="39">
        <f>'Berechnungstabelle (1)'!M258</f>
        <v>0</v>
      </c>
      <c r="N66" s="25"/>
    </row>
    <row r="67" spans="1:14" ht="10.5" customHeight="1" x14ac:dyDescent="0.2">
      <c r="A67" s="40" t="s">
        <v>57</v>
      </c>
      <c r="B67" s="41"/>
      <c r="C67" s="41"/>
      <c r="D67" s="42">
        <f>'Berechnungstabelle (1)'!D259</f>
        <v>0</v>
      </c>
      <c r="E67" s="42">
        <f>'Berechnungstabelle (1)'!E259</f>
        <v>0</v>
      </c>
      <c r="F67" s="42">
        <f>'Berechnungstabelle (1)'!F259</f>
        <v>0</v>
      </c>
      <c r="G67" s="42">
        <f>'Berechnungstabelle (1)'!G259</f>
        <v>0</v>
      </c>
      <c r="H67" s="42">
        <f>'Berechnungstabelle (1)'!H259</f>
        <v>0</v>
      </c>
      <c r="I67" s="42">
        <f>'Berechnungstabelle (1)'!I259</f>
        <v>0</v>
      </c>
      <c r="J67" s="42">
        <f>'Berechnungstabelle (1)'!J259</f>
        <v>0</v>
      </c>
      <c r="K67" s="42">
        <f>'Berechnungstabelle (1)'!K259</f>
        <v>0</v>
      </c>
      <c r="L67" s="42">
        <f>'Berechnungstabelle (1)'!L259</f>
        <v>0</v>
      </c>
      <c r="M67" s="43">
        <f>'Berechnungstabelle (1)'!M259</f>
        <v>0</v>
      </c>
      <c r="N67" s="25"/>
    </row>
    <row r="68" spans="1:14" ht="10.5" customHeight="1" x14ac:dyDescent="0.2">
      <c r="A68" s="32" t="str">
        <f>CONCATENATE("Kinderzulage (von/an ",$C$3," zu zahlen)")</f>
        <v>Kinderzulage (von/an Elternteil 2 zu zahlen)</v>
      </c>
      <c r="B68" s="33"/>
      <c r="C68" s="33">
        <f>'Berechnungstabelle (1)'!C260</f>
        <v>0</v>
      </c>
      <c r="D68" s="34">
        <f>'Berechnungstabelle (1)'!D260</f>
        <v>0</v>
      </c>
      <c r="E68" s="34">
        <f>'Berechnungstabelle (1)'!E260</f>
        <v>0</v>
      </c>
      <c r="F68" s="34">
        <f>'Berechnungstabelle (1)'!F260</f>
        <v>0</v>
      </c>
      <c r="G68" s="34">
        <f>'Berechnungstabelle (1)'!G260</f>
        <v>0</v>
      </c>
      <c r="H68" s="34">
        <f>'Berechnungstabelle (1)'!H260</f>
        <v>0</v>
      </c>
      <c r="I68" s="34">
        <f>'Berechnungstabelle (1)'!I260</f>
        <v>0</v>
      </c>
      <c r="J68" s="34">
        <f>'Berechnungstabelle (1)'!J260</f>
        <v>0</v>
      </c>
      <c r="K68" s="34">
        <f>'Berechnungstabelle (1)'!K260</f>
        <v>0</v>
      </c>
      <c r="L68" s="34">
        <f>'Berechnungstabelle (1)'!L260</f>
        <v>0</v>
      </c>
      <c r="M68" s="35">
        <f>'Berechnungstabelle (1)'!M260</f>
        <v>0</v>
      </c>
      <c r="N68" s="25"/>
    </row>
    <row r="69" spans="1:14" ht="10.5" customHeight="1" x14ac:dyDescent="0.2">
      <c r="A69" s="40" t="str">
        <f>CONCATENATE("Kinderzulage (von/an ",$B$3," zu zahlen)")</f>
        <v>Kinderzulage (von/an Elternteil 1 zu zahlen)</v>
      </c>
      <c r="B69" s="41">
        <f>'Berechnungstabelle (1)'!B261</f>
        <v>0</v>
      </c>
      <c r="C69" s="41"/>
      <c r="D69" s="42">
        <f>'Berechnungstabelle (1)'!D261</f>
        <v>0</v>
      </c>
      <c r="E69" s="42">
        <f>'Berechnungstabelle (1)'!E261</f>
        <v>0</v>
      </c>
      <c r="F69" s="42">
        <f>'Berechnungstabelle (1)'!F261</f>
        <v>0</v>
      </c>
      <c r="G69" s="42">
        <f>'Berechnungstabelle (1)'!G261</f>
        <v>0</v>
      </c>
      <c r="H69" s="42">
        <f>'Berechnungstabelle (1)'!H261</f>
        <v>0</v>
      </c>
      <c r="I69" s="42">
        <f>'Berechnungstabelle (1)'!I261</f>
        <v>0</v>
      </c>
      <c r="J69" s="42">
        <f>'Berechnungstabelle (1)'!J261</f>
        <v>0</v>
      </c>
      <c r="K69" s="42">
        <f>'Berechnungstabelle (1)'!K261</f>
        <v>0</v>
      </c>
      <c r="L69" s="42">
        <f>'Berechnungstabelle (1)'!L261</f>
        <v>0</v>
      </c>
      <c r="M69" s="43">
        <f>'Berechnungstabelle (1)'!M261</f>
        <v>0</v>
      </c>
      <c r="N69" s="25"/>
    </row>
    <row r="70" spans="1:14" ht="10.5" customHeight="1" x14ac:dyDescent="0.2">
      <c r="A70" s="36" t="s">
        <v>123</v>
      </c>
      <c r="B70" s="37">
        <f>'Berechnungstabelle (1)'!B262</f>
        <v>0</v>
      </c>
      <c r="C70" s="37">
        <f>'Berechnungstabelle (1)'!C262</f>
        <v>0</v>
      </c>
      <c r="D70" s="38">
        <f>'Berechnungstabelle (1)'!D262</f>
        <v>0</v>
      </c>
      <c r="E70" s="38">
        <f>'Berechnungstabelle (1)'!E262</f>
        <v>0</v>
      </c>
      <c r="F70" s="38">
        <f>'Berechnungstabelle (1)'!F262</f>
        <v>0</v>
      </c>
      <c r="G70" s="38">
        <f>'Berechnungstabelle (1)'!G262</f>
        <v>0</v>
      </c>
      <c r="H70" s="38">
        <f>'Berechnungstabelle (1)'!H262</f>
        <v>0</v>
      </c>
      <c r="I70" s="38">
        <f>'Berechnungstabelle (1)'!I262</f>
        <v>0</v>
      </c>
      <c r="J70" s="38">
        <f>'Berechnungstabelle (1)'!J262</f>
        <v>0</v>
      </c>
      <c r="K70" s="38">
        <f>'Berechnungstabelle (1)'!K262</f>
        <v>0</v>
      </c>
      <c r="L70" s="38">
        <f>'Berechnungstabelle (1)'!L262</f>
        <v>0</v>
      </c>
      <c r="M70" s="39">
        <f>'Berechnungstabelle (1)'!M262</f>
        <v>0</v>
      </c>
      <c r="N70" s="25"/>
    </row>
    <row r="71" spans="1:14" ht="10.5" customHeight="1" x14ac:dyDescent="0.2">
      <c r="A71" s="36" t="s">
        <v>57</v>
      </c>
      <c r="B71" s="37">
        <f>'Berechnungstabelle (1)'!B263</f>
        <v>0</v>
      </c>
      <c r="C71" s="37">
        <f>'Berechnungstabelle (1)'!C263</f>
        <v>0</v>
      </c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25"/>
    </row>
    <row r="72" spans="1:14" ht="10.5" customHeight="1" x14ac:dyDescent="0.2">
      <c r="A72" s="32" t="s">
        <v>16</v>
      </c>
      <c r="B72" s="33">
        <f>'Berechnungstabelle (1)'!B264</f>
        <v>0</v>
      </c>
      <c r="C72" s="33">
        <f>'Berechnungstabelle (1)'!C264</f>
        <v>0</v>
      </c>
      <c r="D72" s="34"/>
      <c r="E72" s="34"/>
      <c r="F72" s="34"/>
      <c r="G72" s="34"/>
      <c r="H72" s="34"/>
      <c r="I72" s="34"/>
      <c r="J72" s="34"/>
      <c r="K72" s="34"/>
      <c r="L72" s="34"/>
      <c r="M72" s="35"/>
      <c r="N72" s="25"/>
    </row>
    <row r="73" spans="1:14" ht="10.5" customHeight="1" x14ac:dyDescent="0.2">
      <c r="A73" s="40" t="s">
        <v>57</v>
      </c>
      <c r="B73" s="41">
        <f>'Berechnungstabelle (1)'!B265</f>
        <v>0</v>
      </c>
      <c r="C73" s="41">
        <f>'Berechnungstabelle (1)'!C265</f>
        <v>0</v>
      </c>
      <c r="D73" s="42"/>
      <c r="E73" s="42"/>
      <c r="F73" s="42"/>
      <c r="G73" s="42"/>
      <c r="H73" s="42"/>
      <c r="I73" s="42"/>
      <c r="J73" s="42"/>
      <c r="K73" s="42"/>
      <c r="L73" s="42"/>
      <c r="M73" s="43"/>
      <c r="N73" s="25"/>
    </row>
    <row r="74" spans="1:14" ht="10.5" customHeight="1" x14ac:dyDescent="0.2">
      <c r="A74" s="44" t="s">
        <v>164</v>
      </c>
      <c r="B74" s="41">
        <f>'Berechnungstabelle (1)'!B266</f>
        <v>0</v>
      </c>
      <c r="C74" s="41">
        <f>'Berechnungstabelle (1)'!C266</f>
        <v>0</v>
      </c>
      <c r="D74" s="42">
        <f>'Berechnungstabelle (1)'!D266</f>
        <v>0</v>
      </c>
      <c r="E74" s="42">
        <f>'Berechnungstabelle (1)'!E266</f>
        <v>0</v>
      </c>
      <c r="F74" s="42">
        <f>'Berechnungstabelle (1)'!F266</f>
        <v>0</v>
      </c>
      <c r="G74" s="42">
        <f>'Berechnungstabelle (1)'!G266</f>
        <v>0</v>
      </c>
      <c r="H74" s="42">
        <f>'Berechnungstabelle (1)'!H266</f>
        <v>0</v>
      </c>
      <c r="I74" s="42">
        <f>'Berechnungstabelle (1)'!I266</f>
        <v>0</v>
      </c>
      <c r="J74" s="42">
        <f>'Berechnungstabelle (1)'!J266</f>
        <v>0</v>
      </c>
      <c r="K74" s="42">
        <f>'Berechnungstabelle (1)'!K266</f>
        <v>0</v>
      </c>
      <c r="L74" s="42">
        <f>'Berechnungstabelle (1)'!L266</f>
        <v>0</v>
      </c>
      <c r="M74" s="42">
        <f>'Berechnungstabelle (1)'!M266</f>
        <v>0</v>
      </c>
      <c r="N74" s="25"/>
    </row>
    <row r="75" spans="1:14" ht="10.5" customHeight="1" x14ac:dyDescent="0.2">
      <c r="A75" s="20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0.5" customHeight="1" x14ac:dyDescent="0.2">
      <c r="A76" s="44" t="s">
        <v>133</v>
      </c>
      <c r="B76" s="27">
        <f>'Berechnungstabelle (1)'!B268</f>
        <v>0</v>
      </c>
      <c r="C76" s="27">
        <f>'Berechnungstabelle (1)'!C268</f>
        <v>0</v>
      </c>
      <c r="D76" s="45">
        <f>'Berechnungstabelle (1)'!D268</f>
        <v>0</v>
      </c>
      <c r="E76" s="45">
        <f>'Berechnungstabelle (1)'!E268</f>
        <v>0</v>
      </c>
      <c r="F76" s="45">
        <f>'Berechnungstabelle (1)'!F268</f>
        <v>0</v>
      </c>
      <c r="G76" s="45">
        <f>'Berechnungstabelle (1)'!G268</f>
        <v>0</v>
      </c>
      <c r="H76" s="45">
        <f>'Berechnungstabelle (1)'!H268</f>
        <v>0</v>
      </c>
      <c r="I76" s="45">
        <f>'Berechnungstabelle (1)'!I268</f>
        <v>0</v>
      </c>
      <c r="J76" s="45">
        <f>'Berechnungstabelle (1)'!J268</f>
        <v>0</v>
      </c>
      <c r="K76" s="45">
        <f>'Berechnungstabelle (1)'!K268</f>
        <v>0</v>
      </c>
      <c r="L76" s="45">
        <f>'Berechnungstabelle (1)'!L268</f>
        <v>0</v>
      </c>
      <c r="M76" s="45">
        <f>'Berechnungstabelle (1)'!M268</f>
        <v>0</v>
      </c>
      <c r="N76" s="25"/>
    </row>
  </sheetData>
  <sheetProtection algorithmName="SHA-512" hashValue="eC1FIfI3xcnJ7VPLSGANBQflfHkd70JXzYaSTjbb/+K/tp68/esL02uEcm8fAx3Hk2TAwQBS9z3jNPrcUbSKNA==" saltValue="UHcfqpbVnjCOrFIDqESdlw==" spinCount="100000" sheet="1" formatCells="0"/>
  <conditionalFormatting sqref="A70:C70">
    <cfRule type="expression" dxfId="20" priority="23">
      <formula>OR(ABS(B70)&gt;0.049,ABS(C70)&gt;0.049,SUM($B$71:$C$71)&lt;-0.049)</formula>
    </cfRule>
  </conditionalFormatting>
  <conditionalFormatting sqref="A7:A17 A22:A25 A58:A74 A28:A40 A45:A53">
    <cfRule type="expression" dxfId="19" priority="24">
      <formula>ABS(B7)+ABS(C7)+ABS(D7)+ABS(E7)+ABS(F7)+ABS(G7)+ABS(H7)+ABS(I7)+ABS(J7)+ABS(K7)+ABS(L7)+ABS(M7)&lt;0.049</formula>
    </cfRule>
  </conditionalFormatting>
  <conditionalFormatting sqref="E3:N3">
    <cfRule type="expression" dxfId="18" priority="22">
      <formula>D$3="Belegstelle"</formula>
    </cfRule>
  </conditionalFormatting>
  <conditionalFormatting sqref="B7:N17 B45:N53 B22:N40">
    <cfRule type="cellIs" dxfId="17" priority="21" operator="equal">
      <formula>0</formula>
    </cfRule>
  </conditionalFormatting>
  <conditionalFormatting sqref="D7:N17 D45:N53 D22:N40">
    <cfRule type="expression" dxfId="16" priority="19">
      <formula>AND(D$3="Belegstelle",C$3&lt;&gt;"Belegstelle",D7&lt;&gt;0)</formula>
    </cfRule>
    <cfRule type="expression" dxfId="15" priority="20">
      <formula>D$3="Belegstelle"</formula>
    </cfRule>
  </conditionalFormatting>
  <conditionalFormatting sqref="B58:M74">
    <cfRule type="cellIs" dxfId="14" priority="12" operator="between">
      <formula>-0.049</formula>
      <formula>0.049</formula>
    </cfRule>
  </conditionalFormatting>
  <conditionalFormatting sqref="C58:M74">
    <cfRule type="expression" dxfId="13" priority="15">
      <formula>AND(C$3&lt;&gt;"Belegstelle",D$3="Belegstelle")</formula>
    </cfRule>
  </conditionalFormatting>
  <conditionalFormatting sqref="D58:M74">
    <cfRule type="expression" dxfId="12" priority="16">
      <formula>D$3="Belegstelle"</formula>
    </cfRule>
  </conditionalFormatting>
  <conditionalFormatting sqref="A26:A27">
    <cfRule type="expression" dxfId="11" priority="13">
      <formula>SUM(D26:M26)&lt;0.049</formula>
    </cfRule>
  </conditionalFormatting>
  <conditionalFormatting sqref="A72:C72">
    <cfRule type="expression" dxfId="10" priority="14">
      <formula>OR(ABS(B70)&gt;0.049,ABS(C70)&gt;0.049,SUM($B$73:$C$73)&lt;-0.049)</formula>
    </cfRule>
  </conditionalFormatting>
  <conditionalFormatting sqref="A74">
    <cfRule type="expression" dxfId="9" priority="11">
      <formula>OR(ABS(B72)&gt;0.049,ABS(C72)&gt;0.049,SUM($B$73:$C$73)&lt;-0.049)</formula>
    </cfRule>
  </conditionalFormatting>
  <conditionalFormatting sqref="A76">
    <cfRule type="expression" dxfId="8" priority="10">
      <formula>ABS(SUM(B76:M76))&lt;0.049</formula>
    </cfRule>
  </conditionalFormatting>
  <conditionalFormatting sqref="B76:M76">
    <cfRule type="cellIs" dxfId="7" priority="7" operator="between">
      <formula>-0.049</formula>
      <formula>0.049</formula>
    </cfRule>
  </conditionalFormatting>
  <conditionalFormatting sqref="C76:M76">
    <cfRule type="expression" dxfId="6" priority="8">
      <formula>AND(C$3&lt;&gt;"Belegstelle",D$3="Belegstelle")</formula>
    </cfRule>
  </conditionalFormatting>
  <conditionalFormatting sqref="D76:M76">
    <cfRule type="expression" dxfId="5" priority="9">
      <formula>D$3="Belegstelle"</formula>
    </cfRule>
  </conditionalFormatting>
  <conditionalFormatting sqref="A76">
    <cfRule type="expression" dxfId="4" priority="6">
      <formula>OR(ABS(B74)&gt;0.049,ABS(C74)&gt;0.049,SUM($B$73:$C$73)&lt;-0.049)</formula>
    </cfRule>
  </conditionalFormatting>
  <conditionalFormatting sqref="C19 C42 C55 C58:C74 C76">
    <cfRule type="expression" dxfId="3" priority="3">
      <formula>D$3="Belegstelle"</formula>
    </cfRule>
  </conditionalFormatting>
  <conditionalFormatting sqref="D19:M19 D42:M42 D55:M55 D58:M74 D76:M76">
    <cfRule type="expression" dxfId="2" priority="17">
      <formula>D$3="Belegstelle"</formula>
    </cfRule>
    <cfRule type="expression" dxfId="1" priority="18">
      <formula>C$3&lt;&gt;"Belegstelle"</formula>
    </cfRule>
  </conditionalFormatting>
  <dataValidations count="1">
    <dataValidation allowBlank="1" sqref="A58:A74 A76 A6:A55"/>
  </dataValidations>
  <pageMargins left="0.59055118110236215" right="0.59055118110236215" top="0.59055118110236215" bottom="0.59055118110236215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62486267-02D9-4DC6-94FD-0B8A492389F3}">
            <xm:f>AND('Berechnungstabelle (1)'!B$7&lt;&gt;0,'Berechnungstabelle (1)'!B$8&lt;&gt;0)</xm:f>
            <x14:dxf>
              <font>
                <b val="0"/>
                <i val="0"/>
                <color auto="1"/>
              </font>
            </x14:dxf>
          </x14:cfRule>
          <xm:sqref>B4:M4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/>
  </sheetViews>
  <sheetFormatPr baseColWidth="10" defaultRowHeight="14.25" x14ac:dyDescent="0.2"/>
  <cols>
    <col min="1" max="3" width="11" style="232"/>
    <col min="4" max="4" width="20.25" style="232" customWidth="1"/>
    <col min="5" max="16" width="12.625" style="232" customWidth="1"/>
    <col min="17" max="16384" width="11" style="232"/>
  </cols>
  <sheetData>
    <row r="1" spans="1:23" x14ac:dyDescent="0.2">
      <c r="A1" s="13">
        <v>1</v>
      </c>
      <c r="B1" s="13">
        <v>0</v>
      </c>
      <c r="C1" s="13">
        <v>1</v>
      </c>
      <c r="D1" s="14" t="s">
        <v>67</v>
      </c>
      <c r="E1" s="14" t="s">
        <v>71</v>
      </c>
      <c r="F1" s="13" t="s">
        <v>126</v>
      </c>
      <c r="G1" s="13">
        <f>IF('Berechnungstabelle (1)'!D$9&gt;0,IF('Berechnungstabelle (1)'!$D$33-'Berechnungstabelle (1)'!D$33&gt;0,'Berechnungstabelle (1)'!$D$33-'Berechnungstabelle (1)'!D$33,216),216)</f>
        <v>216</v>
      </c>
      <c r="H1" s="13">
        <f>IF('Berechnungstabelle (1)'!E$9&gt;0,IF('Berechnungstabelle (1)'!$D$33-'Berechnungstabelle (1)'!E$33&gt;0,'Berechnungstabelle (1)'!$D$33-'Berechnungstabelle (1)'!E$33,216),216)</f>
        <v>216</v>
      </c>
      <c r="I1" s="13">
        <f>IF('Berechnungstabelle (1)'!F$9&gt;0,IF('Berechnungstabelle (1)'!$D$33-'Berechnungstabelle (1)'!F$33&gt;0,'Berechnungstabelle (1)'!$D$33-'Berechnungstabelle (1)'!F$33,216),216)</f>
        <v>216</v>
      </c>
      <c r="J1" s="13">
        <f>IF('Berechnungstabelle (1)'!G$9&gt;0,IF('Berechnungstabelle (1)'!$D$33-'Berechnungstabelle (1)'!G$33&gt;0,'Berechnungstabelle (1)'!$D$33-'Berechnungstabelle (1)'!G$33,216),216)</f>
        <v>216</v>
      </c>
      <c r="K1" s="13">
        <f>IF('Berechnungstabelle (1)'!H$9&gt;0,IF('Berechnungstabelle (1)'!$D$33-'Berechnungstabelle (1)'!H$33&gt;0,'Berechnungstabelle (1)'!$D$33-'Berechnungstabelle (1)'!H$33,216),216)</f>
        <v>216</v>
      </c>
      <c r="L1" s="13">
        <f>IF('Berechnungstabelle (1)'!I$9&gt;0,IF('Berechnungstabelle (1)'!$D$33-'Berechnungstabelle (1)'!I$33&gt;0,'Berechnungstabelle (1)'!$D$33-'Berechnungstabelle (1)'!I$33,216),216)</f>
        <v>216</v>
      </c>
      <c r="M1" s="13">
        <f>IF('Berechnungstabelle (1)'!J$9&gt;0,IF('Berechnungstabelle (1)'!$D$33-'Berechnungstabelle (1)'!J$33&gt;0,'Berechnungstabelle (1)'!$D$33-'Berechnungstabelle (1)'!J$33,216),216)</f>
        <v>216</v>
      </c>
      <c r="N1" s="13">
        <f>IF('Berechnungstabelle (1)'!K$9&gt;0,IF('Berechnungstabelle (1)'!$D$33-'Berechnungstabelle (1)'!K$33&gt;0,'Berechnungstabelle (1)'!$D$33-'Berechnungstabelle (1)'!K$33,216),216)</f>
        <v>216</v>
      </c>
      <c r="O1" s="13">
        <f>IF('Berechnungstabelle (1)'!L$9&gt;0,IF('Berechnungstabelle (1)'!$D$33-'Berechnungstabelle (1)'!L$33&gt;0,'Berechnungstabelle (1)'!$D$33-'Berechnungstabelle (1)'!L$33,216),216)</f>
        <v>216</v>
      </c>
      <c r="P1" s="13">
        <f>IF('Berechnungstabelle (1)'!M$9&gt;0,IF('Berechnungstabelle (1)'!$D$33-'Berechnungstabelle (1)'!M$33&gt;0,'Berechnungstabelle (1)'!$D$33-'Berechnungstabelle (1)'!M$33,216),216)</f>
        <v>216</v>
      </c>
      <c r="R1" s="195">
        <f>'Berechnungstabelle (1)'!$D$10</f>
        <v>0</v>
      </c>
      <c r="S1" s="196">
        <f>'Berechnungstabelle (1)'!$D$17</f>
        <v>0</v>
      </c>
      <c r="T1" s="197">
        <f>'Berechnungstabelle (1)'!$E$26*12</f>
        <v>192</v>
      </c>
      <c r="U1" s="195">
        <f>'Berechnungstabelle (1)'!$G$27*12</f>
        <v>120</v>
      </c>
      <c r="V1" s="196">
        <f>'Berechnungstabelle (1)'!$H$27*12</f>
        <v>216</v>
      </c>
      <c r="W1" s="197">
        <f>'Berechnungstabelle (1)'!$I$27*12</f>
        <v>216</v>
      </c>
    </row>
    <row r="2" spans="1:23" x14ac:dyDescent="0.2">
      <c r="A2" s="13">
        <v>2</v>
      </c>
      <c r="B2" s="13">
        <v>0.5</v>
      </c>
      <c r="C2" s="13">
        <v>0.9</v>
      </c>
      <c r="D2" s="14" t="s">
        <v>68</v>
      </c>
      <c r="E2" s="14" t="s">
        <v>72</v>
      </c>
      <c r="F2" s="13" t="s">
        <v>127</v>
      </c>
      <c r="G2" s="13">
        <f>IF('Berechnungstabelle (1)'!D$9&gt;0,IF('Berechnungstabelle (1)'!$E$33-'Berechnungstabelle (1)'!D$33&gt;0,'Berechnungstabelle (1)'!$E$33-'Berechnungstabelle (1)'!D$33,216),216)</f>
        <v>216</v>
      </c>
      <c r="H2" s="13">
        <f>IF('Berechnungstabelle (1)'!E$9&gt;0,IF('Berechnungstabelle (1)'!$E$33-'Berechnungstabelle (1)'!E$33&gt;0,'Berechnungstabelle (1)'!$E$33-'Berechnungstabelle (1)'!E$33,216),216)</f>
        <v>216</v>
      </c>
      <c r="I2" s="13">
        <f>IF('Berechnungstabelle (1)'!F$9&gt;0,IF('Berechnungstabelle (1)'!$E$33-'Berechnungstabelle (1)'!F$33&gt;0,'Berechnungstabelle (1)'!$E$33-'Berechnungstabelle (1)'!F$33,216),216)</f>
        <v>216</v>
      </c>
      <c r="J2" s="13">
        <f>IF('Berechnungstabelle (1)'!G$9&gt;0,IF('Berechnungstabelle (1)'!$E$33-'Berechnungstabelle (1)'!G$33&gt;0,'Berechnungstabelle (1)'!$E$33-'Berechnungstabelle (1)'!G$33,216),216)</f>
        <v>216</v>
      </c>
      <c r="K2" s="13">
        <f>IF('Berechnungstabelle (1)'!H$9&gt;0,IF('Berechnungstabelle (1)'!$E$33-'Berechnungstabelle (1)'!H$33&gt;0,'Berechnungstabelle (1)'!$E$33-'Berechnungstabelle (1)'!H$33,216),216)</f>
        <v>216</v>
      </c>
      <c r="L2" s="13">
        <f>IF('Berechnungstabelle (1)'!I$9&gt;0,IF('Berechnungstabelle (1)'!$E$33-'Berechnungstabelle (1)'!I$33&gt;0,'Berechnungstabelle (1)'!$E$33-'Berechnungstabelle (1)'!I$33,216),216)</f>
        <v>216</v>
      </c>
      <c r="M2" s="13">
        <f>IF('Berechnungstabelle (1)'!J$9&gt;0,IF('Berechnungstabelle (1)'!$E$33-'Berechnungstabelle (1)'!J$33&gt;0,'Berechnungstabelle (1)'!$E$33-'Berechnungstabelle (1)'!J$33,216),216)</f>
        <v>216</v>
      </c>
      <c r="N2" s="13">
        <f>IF('Berechnungstabelle (1)'!K$9&gt;0,IF('Berechnungstabelle (1)'!$E$33-'Berechnungstabelle (1)'!K$33&gt;0,'Berechnungstabelle (1)'!$E$33-'Berechnungstabelle (1)'!K$33,216),216)</f>
        <v>216</v>
      </c>
      <c r="O2" s="13">
        <f>IF('Berechnungstabelle (1)'!L$9&gt;0,IF('Berechnungstabelle (1)'!$E$33-'Berechnungstabelle (1)'!L$33&gt;0,'Berechnungstabelle (1)'!$E$33-'Berechnungstabelle (1)'!L$33,216),216)</f>
        <v>216</v>
      </c>
      <c r="P2" s="13">
        <f>IF('Berechnungstabelle (1)'!M$9&gt;0,IF('Berechnungstabelle (1)'!$E$33-'Berechnungstabelle (1)'!M$33&gt;0,'Berechnungstabelle (1)'!$E$33-'Berechnungstabelle (1)'!M$33,216),216)</f>
        <v>216</v>
      </c>
      <c r="R2" s="198">
        <f>IF(R1&lt;=U1,R1,U1)</f>
        <v>0</v>
      </c>
      <c r="S2" s="16">
        <f>IF(S1&lt;=V1,S1,V1)</f>
        <v>0</v>
      </c>
      <c r="T2" s="16">
        <f>IF(T1&lt;=W1,T1,W1)</f>
        <v>192</v>
      </c>
      <c r="U2" s="16">
        <f>IF(R1&lt;=U1,U1,R1)</f>
        <v>120</v>
      </c>
      <c r="V2" s="16">
        <f>IF(S1&lt;=V1,V1,S1)</f>
        <v>216</v>
      </c>
      <c r="W2" s="199">
        <f>IF(T1&lt;=W1,W1,T1)</f>
        <v>216</v>
      </c>
    </row>
    <row r="3" spans="1:23" x14ac:dyDescent="0.2">
      <c r="A3" s="13">
        <v>3</v>
      </c>
      <c r="B3" s="13">
        <v>1</v>
      </c>
      <c r="C3" s="13">
        <v>0.8</v>
      </c>
      <c r="D3" s="13"/>
      <c r="E3" s="13"/>
      <c r="F3" s="13"/>
      <c r="G3" s="13">
        <f>IF('Berechnungstabelle (1)'!D$9&gt;0,IF('Berechnungstabelle (1)'!$F$33-'Berechnungstabelle (1)'!D$33&gt;0,'Berechnungstabelle (1)'!$F$33-'Berechnungstabelle (1)'!D$33,216),216)</f>
        <v>216</v>
      </c>
      <c r="H3" s="13">
        <f>IF('Berechnungstabelle (1)'!E$9&gt;0,IF('Berechnungstabelle (1)'!$F$33-'Berechnungstabelle (1)'!E$33&gt;0,'Berechnungstabelle (1)'!$F$33-'Berechnungstabelle (1)'!E$33,216),216)</f>
        <v>216</v>
      </c>
      <c r="I3" s="13">
        <f>IF('Berechnungstabelle (1)'!F$9&gt;0,IF('Berechnungstabelle (1)'!$F$33-'Berechnungstabelle (1)'!F$33&gt;0,'Berechnungstabelle (1)'!$F$33-'Berechnungstabelle (1)'!F$33,216),216)</f>
        <v>216</v>
      </c>
      <c r="J3" s="13">
        <f>IF('Berechnungstabelle (1)'!G$9&gt;0,IF('Berechnungstabelle (1)'!$F$33-'Berechnungstabelle (1)'!G$33&gt;0,'Berechnungstabelle (1)'!$F$33-'Berechnungstabelle (1)'!G$33,216),216)</f>
        <v>216</v>
      </c>
      <c r="K3" s="13">
        <f>IF('Berechnungstabelle (1)'!H$9&gt;0,IF('Berechnungstabelle (1)'!$F$33-'Berechnungstabelle (1)'!H$33&gt;0,'Berechnungstabelle (1)'!$F$33-'Berechnungstabelle (1)'!H$33,216),216)</f>
        <v>216</v>
      </c>
      <c r="L3" s="13">
        <f>IF('Berechnungstabelle (1)'!I$9&gt;0,IF('Berechnungstabelle (1)'!$F$33-'Berechnungstabelle (1)'!I$33&gt;0,'Berechnungstabelle (1)'!$F$33-'Berechnungstabelle (1)'!I$33,216),216)</f>
        <v>216</v>
      </c>
      <c r="M3" s="13">
        <f>IF('Berechnungstabelle (1)'!J$9&gt;0,IF('Berechnungstabelle (1)'!$F$33-'Berechnungstabelle (1)'!J$33&gt;0,'Berechnungstabelle (1)'!$F$33-'Berechnungstabelle (1)'!J$33,216),216)</f>
        <v>216</v>
      </c>
      <c r="N3" s="13">
        <f>IF('Berechnungstabelle (1)'!K$9&gt;0,IF('Berechnungstabelle (1)'!$F$33-'Berechnungstabelle (1)'!K$33&gt;0,'Berechnungstabelle (1)'!$F$33-'Berechnungstabelle (1)'!K$33,216),216)</f>
        <v>216</v>
      </c>
      <c r="O3" s="13">
        <f>IF('Berechnungstabelle (1)'!L$9&gt;0,IF('Berechnungstabelle (1)'!$F$33-'Berechnungstabelle (1)'!L$33&gt;0,'Berechnungstabelle (1)'!$F$33-'Berechnungstabelle (1)'!L$33,216),216)</f>
        <v>216</v>
      </c>
      <c r="P3" s="13">
        <f>IF('Berechnungstabelle (1)'!M$9&gt;0,IF('Berechnungstabelle (1)'!$F$33-'Berechnungstabelle (1)'!M$33&gt;0,'Berechnungstabelle (1)'!$F$33-'Berechnungstabelle (1)'!M$33,216),216)</f>
        <v>216</v>
      </c>
      <c r="R3" s="198">
        <f>R2</f>
        <v>0</v>
      </c>
      <c r="S3" s="16">
        <f>IF(S2&lt;=U2,S2,U2)</f>
        <v>0</v>
      </c>
      <c r="T3" s="16">
        <f>IF(T2&lt;=V2,T2,V2)</f>
        <v>192</v>
      </c>
      <c r="U3" s="16">
        <f>IF(S2&lt;=U2,U2,S2)</f>
        <v>120</v>
      </c>
      <c r="V3" s="16">
        <f>IF(T2&lt;=V2,V2,T2)</f>
        <v>216</v>
      </c>
      <c r="W3" s="199">
        <f>W2</f>
        <v>216</v>
      </c>
    </row>
    <row r="4" spans="1:23" x14ac:dyDescent="0.2">
      <c r="A4" s="13">
        <v>4</v>
      </c>
      <c r="B4" s="13">
        <v>1.5</v>
      </c>
      <c r="C4" s="13">
        <v>0.75</v>
      </c>
      <c r="D4" s="13"/>
      <c r="E4" s="13"/>
      <c r="F4" s="13"/>
      <c r="G4" s="13">
        <f>IF('Berechnungstabelle (1)'!D$9&gt;0,IF('Berechnungstabelle (1)'!$G$33-'Berechnungstabelle (1)'!D$33&gt;0,'Berechnungstabelle (1)'!$G$33-'Berechnungstabelle (1)'!D$33,216),216)</f>
        <v>216</v>
      </c>
      <c r="H4" s="13">
        <f>IF('Berechnungstabelle (1)'!E$9&gt;0,IF('Berechnungstabelle (1)'!$G$33-'Berechnungstabelle (1)'!E$33&gt;0,'Berechnungstabelle (1)'!$G$33-'Berechnungstabelle (1)'!E$33,216),216)</f>
        <v>216</v>
      </c>
      <c r="I4" s="13">
        <f>IF('Berechnungstabelle (1)'!F$9&gt;0,IF('Berechnungstabelle (1)'!$G$33-'Berechnungstabelle (1)'!F$33&gt;0,'Berechnungstabelle (1)'!$G$33-'Berechnungstabelle (1)'!F$33,216),216)</f>
        <v>216</v>
      </c>
      <c r="J4" s="13">
        <f>IF('Berechnungstabelle (1)'!G$9&gt;0,IF('Berechnungstabelle (1)'!$G$33-'Berechnungstabelle (1)'!G$33&gt;0,'Berechnungstabelle (1)'!$G$33-'Berechnungstabelle (1)'!G$33,216),216)</f>
        <v>216</v>
      </c>
      <c r="K4" s="13">
        <f>IF('Berechnungstabelle (1)'!H$9&gt;0,IF('Berechnungstabelle (1)'!$G$33-'Berechnungstabelle (1)'!H$33&gt;0,'Berechnungstabelle (1)'!$G$33-'Berechnungstabelle (1)'!H$33,216),216)</f>
        <v>216</v>
      </c>
      <c r="L4" s="13">
        <f>IF('Berechnungstabelle (1)'!I$9&gt;0,IF('Berechnungstabelle (1)'!$G$33-'Berechnungstabelle (1)'!I$33&gt;0,'Berechnungstabelle (1)'!$G$33-'Berechnungstabelle (1)'!I$33,216),216)</f>
        <v>216</v>
      </c>
      <c r="M4" s="13">
        <f>IF('Berechnungstabelle (1)'!J$9&gt;0,IF('Berechnungstabelle (1)'!$G$33-'Berechnungstabelle (1)'!J$33&gt;0,'Berechnungstabelle (1)'!$G$33-'Berechnungstabelle (1)'!J$33,216),216)</f>
        <v>216</v>
      </c>
      <c r="N4" s="13">
        <f>IF('Berechnungstabelle (1)'!K$9&gt;0,IF('Berechnungstabelle (1)'!$G$33-'Berechnungstabelle (1)'!K$33&gt;0,'Berechnungstabelle (1)'!$G$33-'Berechnungstabelle (1)'!K$33,216),216)</f>
        <v>216</v>
      </c>
      <c r="O4" s="13">
        <f>IF('Berechnungstabelle (1)'!L$9&gt;0,IF('Berechnungstabelle (1)'!$G$33-'Berechnungstabelle (1)'!L$33&gt;0,'Berechnungstabelle (1)'!$G$33-'Berechnungstabelle (1)'!L$33,216),216)</f>
        <v>216</v>
      </c>
      <c r="P4" s="13">
        <f>IF('Berechnungstabelle (1)'!M$9&gt;0,IF('Berechnungstabelle (1)'!$G$33-'Berechnungstabelle (1)'!M$33&gt;0,'Berechnungstabelle (1)'!$G$33-'Berechnungstabelle (1)'!M$33,216),216)</f>
        <v>216</v>
      </c>
      <c r="R4" s="198">
        <f>R3</f>
        <v>0</v>
      </c>
      <c r="S4" s="200">
        <f>S3</f>
        <v>0</v>
      </c>
      <c r="T4" s="200">
        <f>IF(T3&lt;=U3,T3,U3)</f>
        <v>120</v>
      </c>
      <c r="U4" s="198">
        <f>IF(T3&lt;=U3,U3,T3)</f>
        <v>192</v>
      </c>
      <c r="V4" s="200">
        <f>V3</f>
        <v>216</v>
      </c>
      <c r="W4" s="199">
        <f>W3</f>
        <v>216</v>
      </c>
    </row>
    <row r="5" spans="1:23" x14ac:dyDescent="0.2">
      <c r="A5" s="13">
        <v>5</v>
      </c>
      <c r="B5" s="13">
        <v>2</v>
      </c>
      <c r="C5" s="13">
        <v>0.7</v>
      </c>
      <c r="D5" s="14" t="s">
        <v>122</v>
      </c>
      <c r="E5" s="13"/>
      <c r="F5" s="13"/>
      <c r="G5" s="13">
        <f>IF('Berechnungstabelle (1)'!D$9&gt;0,IF('Berechnungstabelle (1)'!$H$33-'Berechnungstabelle (1)'!D$33&gt;0,'Berechnungstabelle (1)'!$H$33-'Berechnungstabelle (1)'!D$33,216),216)</f>
        <v>216</v>
      </c>
      <c r="H5" s="13">
        <f>IF('Berechnungstabelle (1)'!E$9&gt;0,IF('Berechnungstabelle (1)'!$H$33-'Berechnungstabelle (1)'!E$33&gt;0,'Berechnungstabelle (1)'!$H$33-'Berechnungstabelle (1)'!E$33,216),216)</f>
        <v>216</v>
      </c>
      <c r="I5" s="13">
        <f>IF('Berechnungstabelle (1)'!F$9&gt;0,IF('Berechnungstabelle (1)'!$H$33-'Berechnungstabelle (1)'!F$33&gt;0,'Berechnungstabelle (1)'!$H$33-'Berechnungstabelle (1)'!F$33,216),216)</f>
        <v>216</v>
      </c>
      <c r="J5" s="13">
        <f>IF('Berechnungstabelle (1)'!G$9&gt;0,IF('Berechnungstabelle (1)'!$H$33-'Berechnungstabelle (1)'!G$33&gt;0,'Berechnungstabelle (1)'!$H$33-'Berechnungstabelle (1)'!G$33,216),216)</f>
        <v>216</v>
      </c>
      <c r="K5" s="13">
        <f>IF('Berechnungstabelle (1)'!H$9&gt;0,IF('Berechnungstabelle (1)'!$H$33-'Berechnungstabelle (1)'!H$33&gt;0,'Berechnungstabelle (1)'!$H$33-'Berechnungstabelle (1)'!H$33,216),216)</f>
        <v>216</v>
      </c>
      <c r="L5" s="13">
        <f>IF('Berechnungstabelle (1)'!I$9&gt;0,IF('Berechnungstabelle (1)'!$H$33-'Berechnungstabelle (1)'!I$33&gt;0,'Berechnungstabelle (1)'!$H$33-'Berechnungstabelle (1)'!I$33,216),216)</f>
        <v>216</v>
      </c>
      <c r="M5" s="13">
        <f>IF('Berechnungstabelle (1)'!J$9&gt;0,IF('Berechnungstabelle (1)'!$H$33-'Berechnungstabelle (1)'!J$33&gt;0,'Berechnungstabelle (1)'!$H$33-'Berechnungstabelle (1)'!J$33,216),216)</f>
        <v>216</v>
      </c>
      <c r="N5" s="13">
        <f>IF('Berechnungstabelle (1)'!K$9&gt;0,IF('Berechnungstabelle (1)'!$H$33-'Berechnungstabelle (1)'!K$33&gt;0,'Berechnungstabelle (1)'!$H$33-'Berechnungstabelle (1)'!K$33,216),216)</f>
        <v>216</v>
      </c>
      <c r="O5" s="13">
        <f>IF('Berechnungstabelle (1)'!L$9&gt;0,IF('Berechnungstabelle (1)'!$H$33-'Berechnungstabelle (1)'!L$33&gt;0,'Berechnungstabelle (1)'!$H$33-'Berechnungstabelle (1)'!L$33,216),216)</f>
        <v>216</v>
      </c>
      <c r="P5" s="13">
        <f>IF('Berechnungstabelle (1)'!M$9&gt;0,IF('Berechnungstabelle (1)'!$H$33-'Berechnungstabelle (1)'!M$33&gt;0,'Berechnungstabelle (1)'!$H$33-'Berechnungstabelle (1)'!M$33,216),216)</f>
        <v>216</v>
      </c>
    </row>
    <row r="6" spans="1:23" x14ac:dyDescent="0.2">
      <c r="A6" s="13">
        <v>6</v>
      </c>
      <c r="B6" s="13">
        <v>2.5</v>
      </c>
      <c r="C6" s="13">
        <v>0.67</v>
      </c>
      <c r="D6" s="14" t="s">
        <v>121</v>
      </c>
      <c r="E6" s="13"/>
      <c r="F6" s="13"/>
      <c r="G6" s="13">
        <f>IF('Berechnungstabelle (1)'!D$9&gt;0,IF('Berechnungstabelle (1)'!$I$33-'Berechnungstabelle (1)'!D$33&gt;0,'Berechnungstabelle (1)'!$I$33-'Berechnungstabelle (1)'!D$33,216),216)</f>
        <v>216</v>
      </c>
      <c r="H6" s="13">
        <f>IF('Berechnungstabelle (1)'!E$9&gt;0,IF('Berechnungstabelle (1)'!$I$33-'Berechnungstabelle (1)'!E$33&gt;0,'Berechnungstabelle (1)'!$I$33-'Berechnungstabelle (1)'!E$33,216),216)</f>
        <v>216</v>
      </c>
      <c r="I6" s="13">
        <f>IF('Berechnungstabelle (1)'!F$9&gt;0,IF('Berechnungstabelle (1)'!$I$33-'Berechnungstabelle (1)'!F$33&gt;0,'Berechnungstabelle (1)'!$I$33-'Berechnungstabelle (1)'!F$33,216),216)</f>
        <v>216</v>
      </c>
      <c r="J6" s="13">
        <f>IF('Berechnungstabelle (1)'!G$9&gt;0,IF('Berechnungstabelle (1)'!$I$33-'Berechnungstabelle (1)'!G$33&gt;0,'Berechnungstabelle (1)'!$I$33-'Berechnungstabelle (1)'!G$33,216),216)</f>
        <v>216</v>
      </c>
      <c r="K6" s="13">
        <f>IF('Berechnungstabelle (1)'!H$9&gt;0,IF('Berechnungstabelle (1)'!$I$33-'Berechnungstabelle (1)'!H$33&gt;0,'Berechnungstabelle (1)'!$I$33-'Berechnungstabelle (1)'!H$33,216),216)</f>
        <v>216</v>
      </c>
      <c r="L6" s="13">
        <f>IF('Berechnungstabelle (1)'!I$9&gt;0,IF('Berechnungstabelle (1)'!$I$33-'Berechnungstabelle (1)'!I$33&gt;0,'Berechnungstabelle (1)'!$I$33-'Berechnungstabelle (1)'!I$33,216),216)</f>
        <v>216</v>
      </c>
      <c r="M6" s="13">
        <f>IF('Berechnungstabelle (1)'!J$9&gt;0,IF('Berechnungstabelle (1)'!$I$33-'Berechnungstabelle (1)'!J$33&gt;0,'Berechnungstabelle (1)'!$I$33-'Berechnungstabelle (1)'!J$33,216),216)</f>
        <v>216</v>
      </c>
      <c r="N6" s="13">
        <f>IF('Berechnungstabelle (1)'!K$9&gt;0,IF('Berechnungstabelle (1)'!$I$33-'Berechnungstabelle (1)'!K$33&gt;0,'Berechnungstabelle (1)'!$I$33-'Berechnungstabelle (1)'!K$33,216),216)</f>
        <v>216</v>
      </c>
      <c r="O6" s="13">
        <f>IF('Berechnungstabelle (1)'!L$9&gt;0,IF('Berechnungstabelle (1)'!$I$33-'Berechnungstabelle (1)'!L$33&gt;0,'Berechnungstabelle (1)'!$I$33-'Berechnungstabelle (1)'!L$33,216),216)</f>
        <v>216</v>
      </c>
      <c r="P6" s="13">
        <f>IF('Berechnungstabelle (1)'!M$9&gt;0,IF('Berechnungstabelle (1)'!$I$33-'Berechnungstabelle (1)'!M$33&gt;0,'Berechnungstabelle (1)'!$I$33-'Berechnungstabelle (1)'!M$33,216),216)</f>
        <v>216</v>
      </c>
      <c r="R6" s="195">
        <f>'Berechnungstabelle (1)'!$E$10</f>
        <v>0</v>
      </c>
      <c r="S6" s="196">
        <f>'Berechnungstabelle (1)'!$E$17</f>
        <v>0</v>
      </c>
      <c r="T6" s="197">
        <f>'Berechnungstabelle (1)'!$E$26*12</f>
        <v>192</v>
      </c>
      <c r="U6" s="195">
        <f>'Berechnungstabelle (1)'!$G$27*12</f>
        <v>120</v>
      </c>
      <c r="V6" s="196">
        <f>'Berechnungstabelle (1)'!$H$27*12</f>
        <v>216</v>
      </c>
      <c r="W6" s="197">
        <f>'Berechnungstabelle (1)'!$I$27*12</f>
        <v>216</v>
      </c>
    </row>
    <row r="7" spans="1:23" x14ac:dyDescent="0.2">
      <c r="A7" s="13">
        <v>7</v>
      </c>
      <c r="B7" s="13">
        <v>3</v>
      </c>
      <c r="C7" s="13">
        <v>0.6</v>
      </c>
      <c r="D7" s="13"/>
      <c r="E7" s="13"/>
      <c r="F7" s="13"/>
      <c r="G7" s="13">
        <f>IF('Berechnungstabelle (1)'!D$9&gt;0,IF('Berechnungstabelle (1)'!$J$33-'Berechnungstabelle (1)'!D$33&gt;0,'Berechnungstabelle (1)'!$J$33-'Berechnungstabelle (1)'!D$33,216),216)</f>
        <v>216</v>
      </c>
      <c r="H7" s="13">
        <f>IF('Berechnungstabelle (1)'!E$9&gt;0,IF('Berechnungstabelle (1)'!$J$33-'Berechnungstabelle (1)'!E$33&gt;0,'Berechnungstabelle (1)'!$J$33-'Berechnungstabelle (1)'!E$33,216),216)</f>
        <v>216</v>
      </c>
      <c r="I7" s="13">
        <f>IF('Berechnungstabelle (1)'!F$9&gt;0,IF('Berechnungstabelle (1)'!$J$33-'Berechnungstabelle (1)'!F$33&gt;0,'Berechnungstabelle (1)'!$J$33-'Berechnungstabelle (1)'!F$33,216),216)</f>
        <v>216</v>
      </c>
      <c r="J7" s="13">
        <f>IF('Berechnungstabelle (1)'!G$9&gt;0,IF('Berechnungstabelle (1)'!$J$33-'Berechnungstabelle (1)'!G$33&gt;0,'Berechnungstabelle (1)'!$J$33-'Berechnungstabelle (1)'!G$33,216),216)</f>
        <v>216</v>
      </c>
      <c r="K7" s="13">
        <f>IF('Berechnungstabelle (1)'!H$9&gt;0,IF('Berechnungstabelle (1)'!$J$33-'Berechnungstabelle (1)'!H$33&gt;0,'Berechnungstabelle (1)'!$J$33-'Berechnungstabelle (1)'!H$33,216),216)</f>
        <v>216</v>
      </c>
      <c r="L7" s="13">
        <f>IF('Berechnungstabelle (1)'!I$9&gt;0,IF('Berechnungstabelle (1)'!$J$33-'Berechnungstabelle (1)'!I$33&gt;0,'Berechnungstabelle (1)'!$J$33-'Berechnungstabelle (1)'!I$33,216),216)</f>
        <v>216</v>
      </c>
      <c r="M7" s="13">
        <f>IF('Berechnungstabelle (1)'!J$9&gt;0,IF('Berechnungstabelle (1)'!$J$33-'Berechnungstabelle (1)'!J$33&gt;0,'Berechnungstabelle (1)'!$J$33-'Berechnungstabelle (1)'!J$33,216),216)</f>
        <v>216</v>
      </c>
      <c r="N7" s="13">
        <f>IF('Berechnungstabelle (1)'!K$9&gt;0,IF('Berechnungstabelle (1)'!$J$33-'Berechnungstabelle (1)'!K$33&gt;0,'Berechnungstabelle (1)'!$J$33-'Berechnungstabelle (1)'!K$33,216),216)</f>
        <v>216</v>
      </c>
      <c r="O7" s="13">
        <f>IF('Berechnungstabelle (1)'!L$9&gt;0,IF('Berechnungstabelle (1)'!$J$33-'Berechnungstabelle (1)'!L$33&gt;0,'Berechnungstabelle (1)'!$J$33-'Berechnungstabelle (1)'!L$33,216),216)</f>
        <v>216</v>
      </c>
      <c r="P7" s="13">
        <f>IF('Berechnungstabelle (1)'!M$9&gt;0,IF('Berechnungstabelle (1)'!$J$33-'Berechnungstabelle (1)'!M$33&gt;0,'Berechnungstabelle (1)'!$J$33-'Berechnungstabelle (1)'!M$33,216),216)</f>
        <v>216</v>
      </c>
      <c r="R7" s="198">
        <f>IF(R6&lt;=U6,R6,U6)</f>
        <v>0</v>
      </c>
      <c r="S7" s="16">
        <f>IF(S6&lt;=V6,S6,V6)</f>
        <v>0</v>
      </c>
      <c r="T7" s="16">
        <f>IF(T6&lt;=W6,T6,W6)</f>
        <v>192</v>
      </c>
      <c r="U7" s="16">
        <f>IF(R6&lt;=U6,U6,R6)</f>
        <v>120</v>
      </c>
      <c r="V7" s="16">
        <f>IF(S6&lt;=V6,V6,S6)</f>
        <v>216</v>
      </c>
      <c r="W7" s="199">
        <f>IF(T6&lt;=W6,W6,T6)</f>
        <v>216</v>
      </c>
    </row>
    <row r="8" spans="1:23" x14ac:dyDescent="0.2">
      <c r="A8" s="13">
        <v>8</v>
      </c>
      <c r="B8" s="13">
        <v>3.5</v>
      </c>
      <c r="C8" s="13">
        <v>0.5</v>
      </c>
      <c r="D8" s="13"/>
      <c r="E8" s="13"/>
      <c r="F8" s="13"/>
      <c r="G8" s="13">
        <f>IF('Berechnungstabelle (1)'!D$9&gt;0,IF('Berechnungstabelle (1)'!$K$33-'Berechnungstabelle (1)'!D$33&gt;0,'Berechnungstabelle (1)'!$K$33-'Berechnungstabelle (1)'!D$33,216),216)</f>
        <v>216</v>
      </c>
      <c r="H8" s="13">
        <f>IF('Berechnungstabelle (1)'!E$9&gt;0,IF('Berechnungstabelle (1)'!$K$33-'Berechnungstabelle (1)'!E$33&gt;0,'Berechnungstabelle (1)'!$K$33-'Berechnungstabelle (1)'!E$33,216),216)</f>
        <v>216</v>
      </c>
      <c r="I8" s="13">
        <f>IF('Berechnungstabelle (1)'!F$9&gt;0,IF('Berechnungstabelle (1)'!$K$33-'Berechnungstabelle (1)'!F$33&gt;0,'Berechnungstabelle (1)'!$K$33-'Berechnungstabelle (1)'!F$33,216),216)</f>
        <v>216</v>
      </c>
      <c r="J8" s="13">
        <f>IF('Berechnungstabelle (1)'!G$9&gt;0,IF('Berechnungstabelle (1)'!$K$33-'Berechnungstabelle (1)'!G$33&gt;0,'Berechnungstabelle (1)'!$K$33-'Berechnungstabelle (1)'!G$33,216),216)</f>
        <v>216</v>
      </c>
      <c r="K8" s="13">
        <f>IF('Berechnungstabelle (1)'!H$9&gt;0,IF('Berechnungstabelle (1)'!$K$33-'Berechnungstabelle (1)'!H$33&gt;0,'Berechnungstabelle (1)'!$K$33-'Berechnungstabelle (1)'!H$33,216),216)</f>
        <v>216</v>
      </c>
      <c r="L8" s="13">
        <f>IF('Berechnungstabelle (1)'!I$9&gt;0,IF('Berechnungstabelle (1)'!$K$33-'Berechnungstabelle (1)'!I$33&gt;0,'Berechnungstabelle (1)'!$K$33-'Berechnungstabelle (1)'!I$33,216),216)</f>
        <v>216</v>
      </c>
      <c r="M8" s="13">
        <f>IF('Berechnungstabelle (1)'!J$9&gt;0,IF('Berechnungstabelle (1)'!$K$33-'Berechnungstabelle (1)'!J$33&gt;0,'Berechnungstabelle (1)'!$K$33-'Berechnungstabelle (1)'!J$33,216),216)</f>
        <v>216</v>
      </c>
      <c r="N8" s="13">
        <f>IF('Berechnungstabelle (1)'!K$9&gt;0,IF('Berechnungstabelle (1)'!$K$33-'Berechnungstabelle (1)'!K$33&gt;0,'Berechnungstabelle (1)'!$K$33-'Berechnungstabelle (1)'!K$33,216),216)</f>
        <v>216</v>
      </c>
      <c r="O8" s="13">
        <f>IF('Berechnungstabelle (1)'!L$9&gt;0,IF('Berechnungstabelle (1)'!$K$33-'Berechnungstabelle (1)'!L$33&gt;0,'Berechnungstabelle (1)'!$K$33-'Berechnungstabelle (1)'!L$33,216),216)</f>
        <v>216</v>
      </c>
      <c r="P8" s="13">
        <f>IF('Berechnungstabelle (1)'!M$9&gt;0,IF('Berechnungstabelle (1)'!$K$33-'Berechnungstabelle (1)'!M$33&gt;0,'Berechnungstabelle (1)'!$K$33-'Berechnungstabelle (1)'!M$33,216),216)</f>
        <v>216</v>
      </c>
      <c r="R8" s="198">
        <f>R7</f>
        <v>0</v>
      </c>
      <c r="S8" s="16">
        <f>IF(S7&lt;=U7,S7,U7)</f>
        <v>0</v>
      </c>
      <c r="T8" s="16">
        <f>IF(T7&lt;=V7,T7,V7)</f>
        <v>192</v>
      </c>
      <c r="U8" s="16">
        <f>IF(S7&lt;=U7,U7,S7)</f>
        <v>120</v>
      </c>
      <c r="V8" s="16">
        <f>IF(T7&lt;=V7,V7,T7)</f>
        <v>216</v>
      </c>
      <c r="W8" s="199">
        <f>W7</f>
        <v>216</v>
      </c>
    </row>
    <row r="9" spans="1:23" x14ac:dyDescent="0.2">
      <c r="A9" s="13">
        <v>9</v>
      </c>
      <c r="B9" s="13">
        <v>4</v>
      </c>
      <c r="C9" s="13">
        <v>0.4</v>
      </c>
      <c r="D9" s="13"/>
      <c r="E9" s="13"/>
      <c r="F9" s="13"/>
      <c r="G9" s="13">
        <f>IF('Berechnungstabelle (1)'!D$9&gt;0,IF('Berechnungstabelle (1)'!$L$33-'Berechnungstabelle (1)'!D$33&gt;0,'Berechnungstabelle (1)'!$L$33-'Berechnungstabelle (1)'!D$33,216),216)</f>
        <v>216</v>
      </c>
      <c r="H9" s="13">
        <f>IF('Berechnungstabelle (1)'!E$9&gt;0,IF('Berechnungstabelle (1)'!$L$33-'Berechnungstabelle (1)'!E$33&gt;0,'Berechnungstabelle (1)'!$L$33-'Berechnungstabelle (1)'!E$33,216),216)</f>
        <v>216</v>
      </c>
      <c r="I9" s="13">
        <f>IF('Berechnungstabelle (1)'!F$9&gt;0,IF('Berechnungstabelle (1)'!$L$33-'Berechnungstabelle (1)'!F$33&gt;0,'Berechnungstabelle (1)'!$L$33-'Berechnungstabelle (1)'!F$33,216),216)</f>
        <v>216</v>
      </c>
      <c r="J9" s="13">
        <f>IF('Berechnungstabelle (1)'!G$9&gt;0,IF('Berechnungstabelle (1)'!$L$33-'Berechnungstabelle (1)'!G$33&gt;0,'Berechnungstabelle (1)'!$L$33-'Berechnungstabelle (1)'!G$33,216),216)</f>
        <v>216</v>
      </c>
      <c r="K9" s="13">
        <f>IF('Berechnungstabelle (1)'!H$9&gt;0,IF('Berechnungstabelle (1)'!$L$33-'Berechnungstabelle (1)'!H$33&gt;0,'Berechnungstabelle (1)'!$L$33-'Berechnungstabelle (1)'!H$33,216),216)</f>
        <v>216</v>
      </c>
      <c r="L9" s="13">
        <f>IF('Berechnungstabelle (1)'!I$9&gt;0,IF('Berechnungstabelle (1)'!$L$33-'Berechnungstabelle (1)'!I$33&gt;0,'Berechnungstabelle (1)'!$L$33-'Berechnungstabelle (1)'!I$33,216),216)</f>
        <v>216</v>
      </c>
      <c r="M9" s="13">
        <f>IF('Berechnungstabelle (1)'!J$9&gt;0,IF('Berechnungstabelle (1)'!$L$33-'Berechnungstabelle (1)'!J$33&gt;0,'Berechnungstabelle (1)'!$L$33-'Berechnungstabelle (1)'!J$33,216),216)</f>
        <v>216</v>
      </c>
      <c r="N9" s="13">
        <f>IF('Berechnungstabelle (1)'!K$9&gt;0,IF('Berechnungstabelle (1)'!$L$33-'Berechnungstabelle (1)'!K$33&gt;0,'Berechnungstabelle (1)'!$L$33-'Berechnungstabelle (1)'!K$33,216),216)</f>
        <v>216</v>
      </c>
      <c r="O9" s="13">
        <f>IF('Berechnungstabelle (1)'!L$9&gt;0,IF('Berechnungstabelle (1)'!$L$33-'Berechnungstabelle (1)'!L$33&gt;0,'Berechnungstabelle (1)'!$L$33-'Berechnungstabelle (1)'!L$33,216),216)</f>
        <v>216</v>
      </c>
      <c r="P9" s="13">
        <f>IF('Berechnungstabelle (1)'!M$9&gt;0,IF('Berechnungstabelle (1)'!$L$33-'Berechnungstabelle (1)'!M$33&gt;0,'Berechnungstabelle (1)'!$L$33-'Berechnungstabelle (1)'!M$33,216),216)</f>
        <v>216</v>
      </c>
      <c r="R9" s="198">
        <f>R8</f>
        <v>0</v>
      </c>
      <c r="S9" s="200">
        <f>S8</f>
        <v>0</v>
      </c>
      <c r="T9" s="200">
        <f>IF(T8&lt;=U8,T8,U8)</f>
        <v>120</v>
      </c>
      <c r="U9" s="198">
        <f>IF(T8&lt;=U8,U8,T8)</f>
        <v>192</v>
      </c>
      <c r="V9" s="200">
        <f>V8</f>
        <v>216</v>
      </c>
      <c r="W9" s="199">
        <f>W8</f>
        <v>216</v>
      </c>
    </row>
    <row r="10" spans="1:23" x14ac:dyDescent="0.2">
      <c r="A10" s="13">
        <v>10</v>
      </c>
      <c r="B10" s="13">
        <v>4.5</v>
      </c>
      <c r="C10" s="13">
        <v>0.33</v>
      </c>
      <c r="D10" s="13"/>
      <c r="E10" s="13"/>
      <c r="F10" s="13"/>
      <c r="G10" s="13">
        <f>IF('Berechnungstabelle (1)'!D$9&gt;0,IF('Berechnungstabelle (1)'!$M$33-'Berechnungstabelle (1)'!D$33&gt;0,'Berechnungstabelle (1)'!$M$33-'Berechnungstabelle (1)'!D$33,216),216)</f>
        <v>216</v>
      </c>
      <c r="H10" s="13">
        <f>IF('Berechnungstabelle (1)'!E$9&gt;0,IF('Berechnungstabelle (1)'!$M$33-'Berechnungstabelle (1)'!E$33&gt;0,'Berechnungstabelle (1)'!$M$33-'Berechnungstabelle (1)'!E$33,216),216)</f>
        <v>216</v>
      </c>
      <c r="I10" s="13">
        <f>IF('Berechnungstabelle (1)'!F$9&gt;0,IF('Berechnungstabelle (1)'!$M$33-'Berechnungstabelle (1)'!F$33&gt;0,'Berechnungstabelle (1)'!$M$33-'Berechnungstabelle (1)'!F$33,216),216)</f>
        <v>216</v>
      </c>
      <c r="J10" s="13">
        <f>IF('Berechnungstabelle (1)'!G$9&gt;0,IF('Berechnungstabelle (1)'!$M$33-'Berechnungstabelle (1)'!G$33&gt;0,'Berechnungstabelle (1)'!$M$33-'Berechnungstabelle (1)'!G$33,216),216)</f>
        <v>216</v>
      </c>
      <c r="K10" s="13">
        <f>IF('Berechnungstabelle (1)'!H$9&gt;0,IF('Berechnungstabelle (1)'!$M$33-'Berechnungstabelle (1)'!H$33&gt;0,'Berechnungstabelle (1)'!$M$33-'Berechnungstabelle (1)'!H$33,216),216)</f>
        <v>216</v>
      </c>
      <c r="L10" s="13">
        <f>IF('Berechnungstabelle (1)'!I$9&gt;0,IF('Berechnungstabelle (1)'!$M$33-'Berechnungstabelle (1)'!I$33&gt;0,'Berechnungstabelle (1)'!$M$33-'Berechnungstabelle (1)'!I$33,216),216)</f>
        <v>216</v>
      </c>
      <c r="M10" s="13">
        <f>IF('Berechnungstabelle (1)'!J$9&gt;0,IF('Berechnungstabelle (1)'!$M$33-'Berechnungstabelle (1)'!J$33&gt;0,'Berechnungstabelle (1)'!$M$33-'Berechnungstabelle (1)'!J$33,216),216)</f>
        <v>216</v>
      </c>
      <c r="N10" s="13">
        <f>IF('Berechnungstabelle (1)'!K$9&gt;0,IF('Berechnungstabelle (1)'!$M$33-'Berechnungstabelle (1)'!K$33&gt;0,'Berechnungstabelle (1)'!$M$33-'Berechnungstabelle (1)'!K$33,216),216)</f>
        <v>216</v>
      </c>
      <c r="O10" s="13">
        <f>IF('Berechnungstabelle (1)'!L$9&gt;0,IF('Berechnungstabelle (1)'!$M$33-'Berechnungstabelle (1)'!L$33&gt;0,'Berechnungstabelle (1)'!$M$33-'Berechnungstabelle (1)'!L$33,216),216)</f>
        <v>216</v>
      </c>
      <c r="P10" s="13">
        <f>IF('Berechnungstabelle (1)'!M$9&gt;0,IF('Berechnungstabelle (1)'!$M$33-'Berechnungstabelle (1)'!M$33&gt;0,'Berechnungstabelle (1)'!$M$33-'Berechnungstabelle (1)'!M$33,216),216)</f>
        <v>216</v>
      </c>
    </row>
    <row r="11" spans="1:23" x14ac:dyDescent="0.2">
      <c r="A11" s="13">
        <v>11</v>
      </c>
      <c r="B11" s="13">
        <v>5</v>
      </c>
      <c r="C11" s="13">
        <v>0.3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R11" s="195">
        <f>'Berechnungstabelle (1)'!$F$10</f>
        <v>0</v>
      </c>
      <c r="S11" s="196">
        <f>'Berechnungstabelle (1)'!$F$17</f>
        <v>0</v>
      </c>
      <c r="T11" s="197">
        <f>'Berechnungstabelle (1)'!$E$26*12</f>
        <v>192</v>
      </c>
      <c r="U11" s="195">
        <f>'Berechnungstabelle (1)'!$G$27*12</f>
        <v>120</v>
      </c>
      <c r="V11" s="196">
        <f>'Berechnungstabelle (1)'!$H$27*12</f>
        <v>216</v>
      </c>
      <c r="W11" s="197">
        <f>'Berechnungstabelle (1)'!$I$27*12</f>
        <v>216</v>
      </c>
    </row>
    <row r="12" spans="1:23" x14ac:dyDescent="0.2">
      <c r="A12" s="13">
        <v>12</v>
      </c>
      <c r="B12" s="13"/>
      <c r="C12" s="13">
        <v>0.25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R12" s="198">
        <f>IF(R11&lt;=U11,R11,U11)</f>
        <v>0</v>
      </c>
      <c r="S12" s="16">
        <f>IF(S11&lt;=V11,S11,V11)</f>
        <v>0</v>
      </c>
      <c r="T12" s="16">
        <f>IF(T11&lt;=W11,T11,W11)</f>
        <v>192</v>
      </c>
      <c r="U12" s="16">
        <f>IF(R11&lt;=U11,U11,R11)</f>
        <v>120</v>
      </c>
      <c r="V12" s="16">
        <f>IF(S11&lt;=V11,V11,S11)</f>
        <v>216</v>
      </c>
      <c r="W12" s="199">
        <f>IF(T11&lt;=W11,W11,T11)</f>
        <v>216</v>
      </c>
    </row>
    <row r="13" spans="1:23" x14ac:dyDescent="0.2">
      <c r="A13" s="13"/>
      <c r="B13" s="13"/>
      <c r="C13" s="13">
        <v>0.2</v>
      </c>
      <c r="D13" s="13"/>
      <c r="E13" s="13"/>
      <c r="F13" s="13"/>
      <c r="M13" s="13"/>
      <c r="N13" s="13"/>
      <c r="O13" s="13"/>
      <c r="P13" s="13"/>
      <c r="R13" s="198">
        <f>R12</f>
        <v>0</v>
      </c>
      <c r="S13" s="16">
        <f>IF(S12&lt;=U12,S12,U12)</f>
        <v>0</v>
      </c>
      <c r="T13" s="16">
        <f>IF(T12&lt;=V12,T12,V12)</f>
        <v>192</v>
      </c>
      <c r="U13" s="16">
        <f>IF(S12&lt;=U12,U12,S12)</f>
        <v>120</v>
      </c>
      <c r="V13" s="16">
        <f>IF(T12&lt;=V12,V12,T12)</f>
        <v>216</v>
      </c>
      <c r="W13" s="199">
        <f>W12</f>
        <v>216</v>
      </c>
    </row>
    <row r="14" spans="1:23" x14ac:dyDescent="0.2">
      <c r="A14" s="13"/>
      <c r="B14" s="13"/>
      <c r="C14" s="13">
        <v>0.17</v>
      </c>
      <c r="D14" s="13"/>
      <c r="E14" s="13"/>
      <c r="F14" s="13"/>
      <c r="M14" s="13"/>
      <c r="N14" s="13"/>
      <c r="O14" s="13"/>
      <c r="P14" s="13"/>
      <c r="R14" s="198">
        <f>R13</f>
        <v>0</v>
      </c>
      <c r="S14" s="200">
        <f>S13</f>
        <v>0</v>
      </c>
      <c r="T14" s="200">
        <f>IF(T13&lt;=U13,T13,U13)</f>
        <v>120</v>
      </c>
      <c r="U14" s="198">
        <f>IF(T13&lt;=U13,U13,T13)</f>
        <v>192</v>
      </c>
      <c r="V14" s="200">
        <f>V13</f>
        <v>216</v>
      </c>
      <c r="W14" s="199">
        <f>W13</f>
        <v>216</v>
      </c>
    </row>
    <row r="15" spans="1:23" x14ac:dyDescent="0.2">
      <c r="A15" s="13"/>
      <c r="B15" s="13"/>
      <c r="C15" s="13">
        <v>0.1</v>
      </c>
      <c r="D15" s="13"/>
      <c r="E15" s="13"/>
      <c r="F15" s="13"/>
      <c r="M15" s="13"/>
      <c r="N15" s="13"/>
      <c r="O15" s="13"/>
      <c r="P15" s="13"/>
    </row>
    <row r="16" spans="1:23" x14ac:dyDescent="0.2">
      <c r="A16" s="13"/>
      <c r="B16" s="13"/>
      <c r="C16" s="13">
        <v>0</v>
      </c>
      <c r="D16" s="13"/>
      <c r="E16" s="13"/>
      <c r="F16" s="13"/>
      <c r="M16" s="13"/>
      <c r="N16" s="13"/>
      <c r="O16" s="13"/>
      <c r="P16" s="13"/>
      <c r="R16" s="195">
        <f>'Berechnungstabelle (1)'!$G$10</f>
        <v>0</v>
      </c>
      <c r="S16" s="196">
        <f>'Berechnungstabelle (1)'!$G$17</f>
        <v>0</v>
      </c>
      <c r="T16" s="197">
        <f>'Berechnungstabelle (1)'!$E$26*12</f>
        <v>192</v>
      </c>
      <c r="U16" s="195">
        <f>'Berechnungstabelle (1)'!$G$27*12</f>
        <v>120</v>
      </c>
      <c r="V16" s="196">
        <f>'Berechnungstabelle (1)'!$H$27*12</f>
        <v>216</v>
      </c>
      <c r="W16" s="197">
        <f>'Berechnungstabelle (1)'!$I$27*12</f>
        <v>216</v>
      </c>
    </row>
    <row r="17" spans="1:23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R17" s="198">
        <f>IF(R16&lt;=U16,R16,U16)</f>
        <v>0</v>
      </c>
      <c r="S17" s="16">
        <f>IF(S16&lt;=V16,S16,V16)</f>
        <v>0</v>
      </c>
      <c r="T17" s="16">
        <f>IF(T16&lt;=W16,T16,W16)</f>
        <v>192</v>
      </c>
      <c r="U17" s="16">
        <f>IF(R16&lt;=U16,U16,R16)</f>
        <v>120</v>
      </c>
      <c r="V17" s="16">
        <f>IF(S16&lt;=V16,V16,S16)</f>
        <v>216</v>
      </c>
      <c r="W17" s="199">
        <f>IF(T16&lt;=W16,W16,T16)</f>
        <v>216</v>
      </c>
    </row>
    <row r="18" spans="1:23" x14ac:dyDescent="0.2">
      <c r="A18" s="13"/>
      <c r="B18" s="13"/>
      <c r="C18" s="13"/>
      <c r="D18" s="13"/>
      <c r="E18" s="17" t="s">
        <v>101</v>
      </c>
      <c r="F18" s="17" t="s">
        <v>102</v>
      </c>
      <c r="G18" s="17" t="s">
        <v>103</v>
      </c>
      <c r="H18" s="17" t="s">
        <v>104</v>
      </c>
      <c r="I18" s="17" t="s">
        <v>105</v>
      </c>
      <c r="J18" s="17" t="s">
        <v>106</v>
      </c>
      <c r="K18" s="17" t="s">
        <v>107</v>
      </c>
      <c r="L18" s="17" t="s">
        <v>108</v>
      </c>
      <c r="M18" s="17" t="s">
        <v>109</v>
      </c>
      <c r="N18" s="17" t="s">
        <v>110</v>
      </c>
      <c r="O18" s="17" t="s">
        <v>111</v>
      </c>
      <c r="P18" s="17" t="s">
        <v>112</v>
      </c>
      <c r="R18" s="198">
        <f>R17</f>
        <v>0</v>
      </c>
      <c r="S18" s="16">
        <f>IF(S17&lt;=U17,S17,U17)</f>
        <v>0</v>
      </c>
      <c r="T18" s="16">
        <f>IF(T17&lt;=V17,T17,V17)</f>
        <v>192</v>
      </c>
      <c r="U18" s="16">
        <f>IF(S17&lt;=U17,U17,S17)</f>
        <v>120</v>
      </c>
      <c r="V18" s="16">
        <f>IF(T17&lt;=V17,V17,T17)</f>
        <v>216</v>
      </c>
      <c r="W18" s="199">
        <f>W17</f>
        <v>216</v>
      </c>
    </row>
    <row r="19" spans="1:23" x14ac:dyDescent="0.2">
      <c r="A19" s="13"/>
      <c r="B19" s="13"/>
      <c r="C19" s="13"/>
      <c r="D19" s="16" t="s">
        <v>101</v>
      </c>
      <c r="E19" s="18">
        <f>IF('Berechnungstabelle (1)'!B$237&gt;0,
IF(SUM('Berechnungstabelle (1)'!$D$161:$M$162,'Berechnungstabelle (1)'!$D$187:$M$188)&gt;0,
'Berechnungstabelle (1)'!B$237*('Berechnungstabelle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(1)'!$B$240/ABS(SUM('Berechnungstabelle (1)'!$B$240:$M$240)),
0)),
0)</f>
        <v>0</v>
      </c>
      <c r="F19" s="18">
        <f>IF('Berechnungstabelle (1)'!C$237&gt;0,
IF(SUM('Berechnungstabelle (1)'!$D$161:$M$162,'Berechnungstabelle (1)'!$D$187:$M$188)&gt;0,
'Berechnungstabelle (1)'!C$237*('Berechnungstabelle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(1)'!$B$240/ABS(SUM('Berechnungstabelle (1)'!$B$240:$M$240)),
0)),
0)</f>
        <v>0</v>
      </c>
      <c r="G19" s="18">
        <f>IF('Berechnungstabelle (1)'!D$237&gt;0,
IF(SUM('Berechnungstabelle (1)'!$D$161:$M$162,'Berechnungstabelle (1)'!$D$187:$M$188)&gt;0,
IF('Berechnungstabelle (1)'!D$234&lt;=0,
-SUM('Berechnungstabelle (1)'!D$161,'Berechnungstabelle (1)'!D$187),
-SUM('Berechnungstabelle (1)'!D$161,'Berechnungstabelle (1)'!D$187)+('Berechnungstabelle (1)'!D$237-SUM('Berechnungstabelle (1)'!D$161:D$162,'Berechnungstabelle (1)'!D$187:D$188))*('Berechnungstabelle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(1)'!$B$240/ABS(SUM('Berechnungstabelle (1)'!$B$240:$M$240)),
0)),
0)</f>
        <v>0</v>
      </c>
      <c r="H19" s="18">
        <f>IF('Berechnungstabelle (1)'!E$237&gt;0,
IF(SUM('Berechnungstabelle (1)'!$D$161:$M$162,'Berechnungstabelle (1)'!$D$187:$M$188)&gt;0,
IF('Berechnungstabelle (1)'!E$234&lt;=0,
-SUM('Berechnungstabelle (1)'!E$161,'Berechnungstabelle (1)'!E$187),
-SUM('Berechnungstabelle (1)'!E$161,'Berechnungstabelle (1)'!E$187)+('Berechnungstabelle (1)'!E$237-SUM('Berechnungstabelle (1)'!E$161:E$162,'Berechnungstabelle (1)'!E$187:E$188))*('Berechnungstabelle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(1)'!$B$240/ABS(SUM('Berechnungstabelle (1)'!$B$240:$M$240)),
0)),
0)</f>
        <v>0</v>
      </c>
      <c r="I19" s="18">
        <f>IF('Berechnungstabelle (1)'!F$237&gt;0,
IF(SUM('Berechnungstabelle (1)'!$D$161:$M$162,'Berechnungstabelle (1)'!$D$187:$M$188)&gt;0,
IF('Berechnungstabelle (1)'!F$234&lt;=0,
-SUM('Berechnungstabelle (1)'!F$161,'Berechnungstabelle (1)'!F$187),
-SUM('Berechnungstabelle (1)'!F$161,'Berechnungstabelle (1)'!F$187)+('Berechnungstabelle (1)'!F$237-SUM('Berechnungstabelle (1)'!F$161:F$162,'Berechnungstabelle (1)'!F$187:F$188))*('Berechnungstabelle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(1)'!$B$240/ABS(SUM('Berechnungstabelle (1)'!$B$240:$M$240)),
0)),
0)</f>
        <v>0</v>
      </c>
      <c r="J19" s="18">
        <f>IF('Berechnungstabelle (1)'!G$237&gt;0,
IF(SUM('Berechnungstabelle (1)'!$D$161:$M$162,'Berechnungstabelle (1)'!$D$187:$M$188)&gt;0,
IF('Berechnungstabelle (1)'!G$234&lt;=0,
-SUM('Berechnungstabelle (1)'!G$161,'Berechnungstabelle (1)'!G$187),
-SUM('Berechnungstabelle (1)'!G$161,'Berechnungstabelle (1)'!G$187)+('Berechnungstabelle (1)'!G$237-SUM('Berechnungstabelle (1)'!G$161:G$162,'Berechnungstabelle (1)'!G$187:G$188))*('Berechnungstabelle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(1)'!$B$240/ABS(SUM('Berechnungstabelle (1)'!$B$240:$M$240)),
0)),
0)</f>
        <v>0</v>
      </c>
      <c r="K19" s="18">
        <f>IF('Berechnungstabelle (1)'!H$237&gt;0,
IF(SUM('Berechnungstabelle (1)'!$D$161:$M$162,'Berechnungstabelle (1)'!$D$187:$M$188)&gt;0,
IF('Berechnungstabelle (1)'!H$234&lt;=0,
-SUM('Berechnungstabelle (1)'!H$161,'Berechnungstabelle (1)'!H$187),
-SUM('Berechnungstabelle (1)'!H$161,'Berechnungstabelle (1)'!H$187)+('Berechnungstabelle (1)'!H$237-SUM('Berechnungstabelle (1)'!H$161:H$162,'Berechnungstabelle (1)'!H$187:H$188))*('Berechnungstabelle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(1)'!$B$240/ABS(SUM('Berechnungstabelle (1)'!$B$240:$M$240)),
0)),
0)</f>
        <v>0</v>
      </c>
      <c r="L19" s="18">
        <f>IF('Berechnungstabelle (1)'!I$237&gt;0,
IF(SUM('Berechnungstabelle (1)'!$D$161:$M$162,'Berechnungstabelle (1)'!$D$187:$M$188)&gt;0,
IF('Berechnungstabelle (1)'!I$234&lt;=0,
-SUM('Berechnungstabelle (1)'!I$161,'Berechnungstabelle (1)'!I$187),
-SUM('Berechnungstabelle (1)'!I$161,'Berechnungstabelle (1)'!I$187)+('Berechnungstabelle (1)'!I$237-SUM('Berechnungstabelle (1)'!I$161:I$162,'Berechnungstabelle (1)'!I$187:I$188))*('Berechnungstabelle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(1)'!$B$240/ABS(SUM('Berechnungstabelle (1)'!$B$240:$M$240)),
0)),
0)</f>
        <v>0</v>
      </c>
      <c r="M19" s="18">
        <f>IF('Berechnungstabelle (1)'!J$237&gt;0,
IF(SUM('Berechnungstabelle (1)'!$D$161:$M$162,'Berechnungstabelle (1)'!$D$187:$M$188)&gt;0,
IF('Berechnungstabelle (1)'!J$234&lt;=0,
-SUM('Berechnungstabelle (1)'!J$161,'Berechnungstabelle (1)'!J$187),
-SUM('Berechnungstabelle (1)'!J$161,'Berechnungstabelle (1)'!J$187)+('Berechnungstabelle (1)'!J$237-SUM('Berechnungstabelle (1)'!J$161:J$162,'Berechnungstabelle (1)'!J$187:J$188))*('Berechnungstabelle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(1)'!$B$240/ABS(SUM('Berechnungstabelle (1)'!$B$240:$M$240)),
0)),
0)</f>
        <v>0</v>
      </c>
      <c r="N19" s="18">
        <f>IF('Berechnungstabelle (1)'!K$237&gt;0,
IF(SUM('Berechnungstabelle (1)'!$D$161:$M$162,'Berechnungstabelle (1)'!$D$187:$M$188)&gt;0,
IF('Berechnungstabelle (1)'!K$234&lt;=0,
-SUM('Berechnungstabelle (1)'!K$161,'Berechnungstabelle (1)'!K$187),
-SUM('Berechnungstabelle (1)'!K$161,'Berechnungstabelle (1)'!K$187)+('Berechnungstabelle (1)'!K$237-SUM('Berechnungstabelle (1)'!K$161:K$162,'Berechnungstabelle (1)'!K$187:K$188))*('Berechnungstabelle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(1)'!$B$240/ABS(SUM('Berechnungstabelle (1)'!$B$240:$M$240)),
0)),
0)</f>
        <v>0</v>
      </c>
      <c r="O19" s="18">
        <f>IF('Berechnungstabelle (1)'!L$237&gt;0,
IF(SUM('Berechnungstabelle (1)'!$D$161:$M$162,'Berechnungstabelle (1)'!$D$187:$M$188)&gt;0,
IF('Berechnungstabelle (1)'!L$234&lt;=0,
-SUM('Berechnungstabelle (1)'!L$161,'Berechnungstabelle (1)'!L$187),
-SUM('Berechnungstabelle (1)'!L$161,'Berechnungstabelle (1)'!L$187)+('Berechnungstabelle (1)'!L$237-SUM('Berechnungstabelle (1)'!L$161:L$162,'Berechnungstabelle (1)'!L$187:L$188))*('Berechnungstabelle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(1)'!$B$240/ABS(SUM('Berechnungstabelle (1)'!$B$240:$M$240)),
0)),
0)</f>
        <v>0</v>
      </c>
      <c r="P19" s="18">
        <f>IF('Berechnungstabelle (1)'!M$237&gt;0,
IF(SUM('Berechnungstabelle (1)'!$D$161:$M$162,'Berechnungstabelle (1)'!$D$187:$M$188)&gt;0,
IF('Berechnungstabelle (1)'!M$234&lt;=0,
-SUM('Berechnungstabelle (1)'!M$161,'Berechnungstabelle (1)'!M$187),
-SUM('Berechnungstabelle (1)'!M$161,'Berechnungstabelle (1)'!M$187)+('Berechnungstabelle (1)'!M$237-SUM('Berechnungstabelle (1)'!M$161:M$162,'Berechnungstabelle (1)'!M$187:M$188))*('Berechnungstabelle (1)'!$B$240+SUM('Berechnungstabelle (1)'!$D$161:$M$161,'Berechnungstabelle (1)'!$D$187:$M$187))/ABS('Berechnungstabelle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(1)'!$B$240/ABS(SUM('Berechnungstabelle (1)'!$B$240:$M$240)),
0)),
0)</f>
        <v>0</v>
      </c>
      <c r="R19" s="198">
        <f>R18</f>
        <v>0</v>
      </c>
      <c r="S19" s="200">
        <f>S18</f>
        <v>0</v>
      </c>
      <c r="T19" s="200">
        <f>IF(T18&lt;=U18,T18,U18)</f>
        <v>120</v>
      </c>
      <c r="U19" s="198">
        <f>IF(T18&lt;=U18,U18,T18)</f>
        <v>192</v>
      </c>
      <c r="V19" s="200">
        <f>V18</f>
        <v>216</v>
      </c>
      <c r="W19" s="199">
        <f>W18</f>
        <v>216</v>
      </c>
    </row>
    <row r="20" spans="1:23" x14ac:dyDescent="0.2">
      <c r="A20" s="13"/>
      <c r="B20" s="13"/>
      <c r="C20" s="13"/>
      <c r="D20" s="16" t="s">
        <v>102</v>
      </c>
      <c r="E20" s="18">
        <f>IF('Berechnungstabelle (1)'!B$237&gt;0,
IF(SUM('Berechnungstabelle (1)'!$D$161:$M$162,'Berechnungstabelle (1)'!$D$187:$M$188)&gt;0,
'Berechnungstabelle (1)'!B$237*('Berechnungstabelle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(1)'!$C$240/ABS(SUM('Berechnungstabelle (1)'!$B$240:$M$240)),
0)),
0)</f>
        <v>0</v>
      </c>
      <c r="F20" s="18">
        <f>IF('Berechnungstabelle (1)'!C$237&gt;0,
IF(SUM('Berechnungstabelle (1)'!$D$161:$M$162,'Berechnungstabelle (1)'!$D$187:$M$188)&gt;0,
'Berechnungstabelle (1)'!C$237*('Berechnungstabelle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(1)'!$C$240/ABS(SUM('Berechnungstabelle (1)'!$B$240:$M$240)),
0)),
0)</f>
        <v>0</v>
      </c>
      <c r="G20" s="18">
        <f>IF('Berechnungstabelle (1)'!D$237&gt;0,
IF(SUM('Berechnungstabelle (1)'!$D$161:$M$162,'Berechnungstabelle (1)'!$D$187:$M$188)&gt;0,
IF('Berechnungstabelle (1)'!D$234&lt;=0,
-SUM('Berechnungstabelle (1)'!D$162,'Berechnungstabelle (1)'!D$188),
-SUM('Berechnungstabelle (1)'!D$162,'Berechnungstabelle (1)'!D$188)+('Berechnungstabelle (1)'!D$237-SUM('Berechnungstabelle (1)'!D$161:D$162,'Berechnungstabelle (1)'!D$187:D$188))*('Berechnungstabelle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(1)'!$C$240/ABS(SUM('Berechnungstabelle (1)'!$B$240:$M$240)),
0)),
0)</f>
        <v>0</v>
      </c>
      <c r="H20" s="18">
        <f>IF('Berechnungstabelle (1)'!E$237&gt;0,
IF(SUM('Berechnungstabelle (1)'!$D$161:$M$162,'Berechnungstabelle (1)'!$D$187:$M$188)&gt;0,
IF('Berechnungstabelle (1)'!E$234&lt;=0,
-SUM('Berechnungstabelle (1)'!E$162,'Berechnungstabelle (1)'!E$188),
-SUM('Berechnungstabelle (1)'!E$162,'Berechnungstabelle (1)'!E$188)+('Berechnungstabelle (1)'!E$237-SUM('Berechnungstabelle (1)'!E$161:E$162,'Berechnungstabelle (1)'!E$187:E$188))*('Berechnungstabelle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(1)'!$C$240/ABS(SUM('Berechnungstabelle (1)'!$B$240:$M$240)),
0)),
0)</f>
        <v>0</v>
      </c>
      <c r="I20" s="18">
        <f>IF('Berechnungstabelle (1)'!F$237&gt;0,
IF(SUM('Berechnungstabelle (1)'!$D$161:$M$162,'Berechnungstabelle (1)'!$D$187:$M$188)&gt;0,
IF('Berechnungstabelle (1)'!F$234&lt;=0,
-SUM('Berechnungstabelle (1)'!F$162,'Berechnungstabelle (1)'!F$188),
-SUM('Berechnungstabelle (1)'!F$162,'Berechnungstabelle (1)'!F$188)+('Berechnungstabelle (1)'!F$237-SUM('Berechnungstabelle (1)'!F$161:F$162,'Berechnungstabelle (1)'!F$187:F$188))*('Berechnungstabelle (1)'!$C$240+SUM('Berechnungstabelle (1)'!$D$162:$M$162,'Berechnungstabelle (1)'!D$188:$M$188))/ABS('Berechnungstabelle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(1)'!$C$240/ABS(SUM('Berechnungstabelle (1)'!$B$240:$M$240)),
0)),
0)</f>
        <v>0</v>
      </c>
      <c r="J20" s="18">
        <f>IF('Berechnungstabelle (1)'!G$237&gt;0,
IF(SUM('Berechnungstabelle (1)'!$D$161:$M$162,'Berechnungstabelle (1)'!$D$187:$M$188)&gt;0,
IF('Berechnungstabelle (1)'!G$234&lt;=0,
-SUM('Berechnungstabelle (1)'!G$162,'Berechnungstabelle (1)'!G$188),
-SUM('Berechnungstabelle (1)'!G$162,'Berechnungstabelle (1)'!G$188)+('Berechnungstabelle (1)'!G$237-SUM('Berechnungstabelle (1)'!G$161:G$162,'Berechnungstabelle (1)'!G$187:G$188))*('Berechnungstabelle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(1)'!$C$240/ABS(SUM('Berechnungstabelle (1)'!$B$240:$M$240)),
0)),
0)</f>
        <v>0</v>
      </c>
      <c r="K20" s="18">
        <f>IF('Berechnungstabelle (1)'!H$237&gt;0,
IF(SUM('Berechnungstabelle (1)'!$D$161:$M$162,'Berechnungstabelle (1)'!$D$187:$M$188)&gt;0,
IF('Berechnungstabelle (1)'!H$234&lt;=0,
-SUM('Berechnungstabelle (1)'!H$162,'Berechnungstabelle (1)'!H$188),
-SUM('Berechnungstabelle (1)'!H$162,'Berechnungstabelle (1)'!H$188)+('Berechnungstabelle (1)'!H$237-SUM('Berechnungstabelle (1)'!H$161:H$162,'Berechnungstabelle (1)'!H$187:H$188))*('Berechnungstabelle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(1)'!$C$240/ABS(SUM('Berechnungstabelle (1)'!$B$240:$M$240)),
0)),
0)</f>
        <v>0</v>
      </c>
      <c r="L20" s="18">
        <f>IF('Berechnungstabelle (1)'!I$237&gt;0,
IF(SUM('Berechnungstabelle (1)'!$D$161:$M$162,'Berechnungstabelle (1)'!$D$187:$M$188)&gt;0,
IF('Berechnungstabelle (1)'!I$234&lt;=0,
-SUM('Berechnungstabelle (1)'!I$162,'Berechnungstabelle (1)'!I$188),
-SUM('Berechnungstabelle (1)'!I$162,'Berechnungstabelle (1)'!I$188)+('Berechnungstabelle (1)'!I$237-SUM('Berechnungstabelle (1)'!I$161:I$162,'Berechnungstabelle (1)'!I$187:I$188))*('Berechnungstabelle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(1)'!$C$240/ABS(SUM('Berechnungstabelle (1)'!$B$240:$M$240)),
0)),
0)</f>
        <v>0</v>
      </c>
      <c r="M20" s="18">
        <f>IF('Berechnungstabelle (1)'!J$237&gt;0,
IF(SUM('Berechnungstabelle (1)'!$D$161:$M$162,'Berechnungstabelle (1)'!$D$187:$M$188)&gt;0,
IF('Berechnungstabelle (1)'!J$234&lt;=0,
-SUM('Berechnungstabelle (1)'!J$162,'Berechnungstabelle (1)'!J$188),
-SUM('Berechnungstabelle (1)'!J$162,'Berechnungstabelle (1)'!J$188)+('Berechnungstabelle (1)'!J$237-SUM('Berechnungstabelle (1)'!J$161:J$162,'Berechnungstabelle (1)'!J$187:J$188))*('Berechnungstabelle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(1)'!$C$240/ABS(SUM('Berechnungstabelle (1)'!$B$240:$M$240)),
0)),
0)</f>
        <v>0</v>
      </c>
      <c r="N20" s="18">
        <f>IF('Berechnungstabelle (1)'!K$237&gt;0,
IF(SUM('Berechnungstabelle (1)'!$D$161:$M$162,'Berechnungstabelle (1)'!$D$187:$M$188)&gt;0,
IF('Berechnungstabelle (1)'!K$234&lt;=0,
-SUM('Berechnungstabelle (1)'!K$162,'Berechnungstabelle (1)'!K$188),
-SUM('Berechnungstabelle (1)'!K$162,'Berechnungstabelle (1)'!K$188)+('Berechnungstabelle (1)'!K$237-SUM('Berechnungstabelle (1)'!K$161:K$162,'Berechnungstabelle (1)'!K$187:K$188))*('Berechnungstabelle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(1)'!$C$240/ABS(SUM('Berechnungstabelle (1)'!$B$240:$M$240)),
0)),
0)</f>
        <v>0</v>
      </c>
      <c r="O20" s="18">
        <f>IF('Berechnungstabelle (1)'!L$237&gt;0,
IF(SUM('Berechnungstabelle (1)'!$D$161:$M$162,'Berechnungstabelle (1)'!$D$187:$M$188)&gt;0,
IF('Berechnungstabelle (1)'!L$234&lt;=0,
-SUM('Berechnungstabelle (1)'!L$162,'Berechnungstabelle (1)'!L$188),
-SUM('Berechnungstabelle (1)'!L$162,'Berechnungstabelle (1)'!L$188)+('Berechnungstabelle (1)'!L$237-SUM('Berechnungstabelle (1)'!L$161:L$162,'Berechnungstabelle (1)'!L$187:L$188))*('Berechnungstabelle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(1)'!$C$240/ABS(SUM('Berechnungstabelle (1)'!$B$240:$M$240)),
0)),
0)</f>
        <v>0</v>
      </c>
      <c r="P20" s="18">
        <f>IF('Berechnungstabelle (1)'!M$237&gt;0,
IF(SUM('Berechnungstabelle (1)'!$D$161:$M$162,'Berechnungstabelle (1)'!$D$187:$M$188)&gt;0,
IF('Berechnungstabelle (1)'!M$234&lt;=0,
-SUM('Berechnungstabelle (1)'!M$162,'Berechnungstabelle (1)'!M$188),
-SUM('Berechnungstabelle (1)'!M$162,'Berechnungstabelle (1)'!M$188)+('Berechnungstabelle (1)'!M$237-SUM('Berechnungstabelle (1)'!M$161:M$162,'Berechnungstabelle (1)'!M$187:M$188))*('Berechnungstabelle (1)'!$C$240+SUM('Berechnungstabelle (1)'!$D$162:$M$162,'Berechnungstabelle (1)'!$D$188:$M$188))/ABS('Berechnungstabelle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(1)'!$C$240/ABS(SUM('Berechnungstabelle (1)'!$B$240:$M$240)),
0)),
0)</f>
        <v>0</v>
      </c>
    </row>
    <row r="21" spans="1:23" x14ac:dyDescent="0.2">
      <c r="A21" s="13"/>
      <c r="B21" s="13"/>
      <c r="C21" s="13"/>
      <c r="D21" s="16" t="s">
        <v>103</v>
      </c>
      <c r="E21" s="18">
        <f>IF('Berechnungstabelle (1)'!B$237&gt;0,
IF(SUM('Berechnungstabelle (1)'!$D$161:$M$162,'Berechnungstabelle (1)'!$D$187:$M$188)&gt;0,
'Berechnungstabelle (1)'!B$237*'Berechnungstabelle (1)'!$D$240/ABS('Berechnungstabelle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(1)'!$D$240/ABS(SUM('Berechnungstabelle (1)'!$B$240:$M$240)),
0)),
0)</f>
        <v>0</v>
      </c>
      <c r="F21" s="18">
        <f>IF('Berechnungstabelle (1)'!C$237&gt;0,
IF(SUM('Berechnungstabelle (1)'!$D$161:$M$162,'Berechnungstabelle (1)'!$D$187:$M$188)&gt;0,
'Berechnungstabelle (1)'!C$237*'Berechnungstabelle (1)'!$D$240/ABS('Berechnungstabelle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(1)'!$D$240/ABS(SUM('Berechnungstabelle (1)'!$B$240:$M$240)),
0)),
0)</f>
        <v>0</v>
      </c>
      <c r="G21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(1)'!$D$240/ABS(SUM('Berechnungstabelle (1)'!$B$240:$M$240)),
0)),
0)</f>
        <v>0</v>
      </c>
      <c r="H21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(1)'!$D$240/ABS(SUM('Berechnungstabelle (1)'!$B$240:$M$240)),
0)),
0)</f>
        <v>0</v>
      </c>
      <c r="I21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(1)'!$D$240/ABS(SUM('Berechnungstabelle (1)'!$B$240:$M$240)),
0)),
0)</f>
        <v>0</v>
      </c>
      <c r="J21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(1)'!$D$240/ABS(SUM('Berechnungstabelle (1)'!$B$240:$M$240)),
0)),
0)</f>
        <v>0</v>
      </c>
      <c r="K21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(1)'!$D$240/ABS(SUM('Berechnungstabelle (1)'!$B$240:$M$240)),
0)),
0)</f>
        <v>0</v>
      </c>
      <c r="L21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(1)'!$D$240/ABS(SUM('Berechnungstabelle (1)'!$B$240:$M$240)),
0)),
0)</f>
        <v>0</v>
      </c>
      <c r="M21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(1)'!$D$240/ABS(SUM('Berechnungstabelle (1)'!$B$240:$M$240)),
0)),
0)</f>
        <v>0</v>
      </c>
      <c r="N21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(1)'!$D$240/ABS(SUM('Berechnungstabelle (1)'!$B$240:$M$240)),
0)),
0)</f>
        <v>0</v>
      </c>
      <c r="O21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(1)'!$D$240/ABS(SUM('Berechnungstabelle (1)'!$B$240:$M$240)),
0)),
0)</f>
        <v>0</v>
      </c>
      <c r="P21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(1)'!$D$240/ABS('Berechnungstabelle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(1)'!$D$240/ABS(SUM('Berechnungstabelle (1)'!$B$240:$M$240)),
0)),
0)</f>
        <v>0</v>
      </c>
      <c r="R21" s="195">
        <f>'Berechnungstabelle (1)'!$H$10</f>
        <v>0</v>
      </c>
      <c r="S21" s="196">
        <f>'Berechnungstabelle (1)'!$H$17</f>
        <v>0</v>
      </c>
      <c r="T21" s="197">
        <f>'Berechnungstabelle (1)'!$E$26*12</f>
        <v>192</v>
      </c>
      <c r="U21" s="195">
        <f>'Berechnungstabelle (1)'!$G$27*12</f>
        <v>120</v>
      </c>
      <c r="V21" s="196">
        <f>'Berechnungstabelle (1)'!$H$27*12</f>
        <v>216</v>
      </c>
      <c r="W21" s="197">
        <f>'Berechnungstabelle (1)'!$I$27*12</f>
        <v>216</v>
      </c>
    </row>
    <row r="22" spans="1:23" x14ac:dyDescent="0.2">
      <c r="A22" s="13"/>
      <c r="B22" s="13"/>
      <c r="C22" s="13"/>
      <c r="D22" s="16" t="s">
        <v>104</v>
      </c>
      <c r="E22" s="18">
        <f>IF('Berechnungstabelle (1)'!B$237&gt;0,
IF(SUM('Berechnungstabelle (1)'!$D$161:$M$162,'Berechnungstabelle (1)'!$D$187:$M$188)&gt;0,
'Berechnungstabelle (1)'!B$237*'Berechnungstabelle (1)'!$E$240/ABS('Berechnungstabelle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(1)'!$E$240/ABS(SUM('Berechnungstabelle (1)'!$B$240:$M$240)),
0)),
0)</f>
        <v>0</v>
      </c>
      <c r="F22" s="18">
        <f>IF('Berechnungstabelle (1)'!C$237&gt;0,
IF(SUM('Berechnungstabelle (1)'!$D$161:$M$162,'Berechnungstabelle (1)'!$D$187:$M$188)&gt;0,
'Berechnungstabelle (1)'!C$237*'Berechnungstabelle (1)'!$E$240/ABS('Berechnungstabelle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(1)'!$E$240/ABS(SUM('Berechnungstabelle (1)'!$B$240:$M$240)),
0)),
0)</f>
        <v>0</v>
      </c>
      <c r="G22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(1)'!$E$240/ABS(SUM('Berechnungstabelle (1)'!$B$240:$M$240)),
0)),
0)</f>
        <v>0</v>
      </c>
      <c r="H22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(1)'!$E$240/ABS(SUM('Berechnungstabelle (1)'!$B$240:$M$240)),
0)),
0)</f>
        <v>0</v>
      </c>
      <c r="I22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(1)'!$E$240/ABS(SUM('Berechnungstabelle (1)'!$B$240:$M$240)),
0)),
0)</f>
        <v>0</v>
      </c>
      <c r="J22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(1)'!$E$240/ABS(SUM('Berechnungstabelle (1)'!$B$240:$M$240)),
0)),
0)</f>
        <v>0</v>
      </c>
      <c r="K22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(1)'!$E$240/ABS(SUM('Berechnungstabelle (1)'!$B$240:$M$240)),
0)),
0)</f>
        <v>0</v>
      </c>
      <c r="L22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(1)'!$E$240/ABS(SUM('Berechnungstabelle (1)'!$B$240:$M$240)),
0)),
0)</f>
        <v>0</v>
      </c>
      <c r="M22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(1)'!$E$240/ABS(SUM('Berechnungstabelle (1)'!$B$240:$M$240)),
0)),
0)</f>
        <v>0</v>
      </c>
      <c r="N22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(1)'!$E$240/ABS(SUM('Berechnungstabelle (1)'!$B$240:$M$240)),
0)),
0)</f>
        <v>0</v>
      </c>
      <c r="O22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(1)'!$E$240/ABS(SUM('Berechnungstabelle (1)'!$B$240:$M$240)),
0)),
0)</f>
        <v>0</v>
      </c>
      <c r="P22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(1)'!$E$240/ABS('Berechnungstabelle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(1)'!$E$240/ABS(SUM('Berechnungstabelle (1)'!$B$240:$M$240)),
0)),
0)</f>
        <v>0</v>
      </c>
      <c r="R22" s="198">
        <f>IF(R21&lt;=U21,R21,U21)</f>
        <v>0</v>
      </c>
      <c r="S22" s="16">
        <f>IF(S21&lt;=V21,S21,V21)</f>
        <v>0</v>
      </c>
      <c r="T22" s="16">
        <f>IF(T21&lt;=W21,T21,W21)</f>
        <v>192</v>
      </c>
      <c r="U22" s="16">
        <f>IF(R21&lt;=U21,U21,R21)</f>
        <v>120</v>
      </c>
      <c r="V22" s="16">
        <f>IF(S21&lt;=V21,V21,S21)</f>
        <v>216</v>
      </c>
      <c r="W22" s="199">
        <f>IF(T21&lt;=W21,W21,T21)</f>
        <v>216</v>
      </c>
    </row>
    <row r="23" spans="1:23" x14ac:dyDescent="0.2">
      <c r="A23" s="13"/>
      <c r="B23" s="13"/>
      <c r="C23" s="13"/>
      <c r="D23" s="16" t="s">
        <v>105</v>
      </c>
      <c r="E23" s="18">
        <f>IF('Berechnungstabelle (1)'!B$237&gt;0,
IF(SUM('Berechnungstabelle (1)'!$D$161:$M$162,'Berechnungstabelle (1)'!$D$187:$M$188)&gt;0,
'Berechnungstabelle (1)'!B$237*'Berechnungstabelle (1)'!$F$240/ABS('Berechnungstabelle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(1)'!$F$240/ABS(SUM('Berechnungstabelle (1)'!$B$240:$M$240)),
0)),
0)</f>
        <v>0</v>
      </c>
      <c r="F23" s="18">
        <f>IF('Berechnungstabelle (1)'!C$237&gt;0,
IF(SUM('Berechnungstabelle (1)'!$D$161:$M$162,'Berechnungstabelle (1)'!$D$187:$M$188)&gt;0,
'Berechnungstabelle (1)'!C$237*'Berechnungstabelle (1)'!$F$240/ABS('Berechnungstabelle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(1)'!$F$240/ABS(SUM('Berechnungstabelle (1)'!$B$240:$M$240)),
0)),
0)</f>
        <v>0</v>
      </c>
      <c r="G23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(1)'!$F$240/ABS(SUM('Berechnungstabelle (1)'!$B$240:$M$240)),
0)),
0)</f>
        <v>0</v>
      </c>
      <c r="H23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(1)'!$F$240/ABS(SUM('Berechnungstabelle (1)'!$B$240:$M$240)),
0)),
0)</f>
        <v>0</v>
      </c>
      <c r="I23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(1)'!$F$240/ABS(SUM('Berechnungstabelle (1)'!$B$240:$M$240)),
0)),
0)</f>
        <v>0</v>
      </c>
      <c r="J23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(1)'!$F$240/ABS(SUM('Berechnungstabelle (1)'!$B$240:$M$240)),
0)),
0)</f>
        <v>0</v>
      </c>
      <c r="K23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(1)'!$F$240/ABS(SUM('Berechnungstabelle (1)'!$B$240:$M$240)),
0)),
0)</f>
        <v>0</v>
      </c>
      <c r="L23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(1)'!$F$240/ABS(SUM('Berechnungstabelle (1)'!$B$240:$M$240)),
0)),
0)</f>
        <v>0</v>
      </c>
      <c r="M23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(1)'!$F$240/ABS(SUM('Berechnungstabelle (1)'!$B$240:$M$240)),
0)),
0)</f>
        <v>0</v>
      </c>
      <c r="N23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(1)'!$F$240/ABS(SUM('Berechnungstabelle (1)'!$B$240:$M$240)),
0)),
0)</f>
        <v>0</v>
      </c>
      <c r="O23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(1)'!$F$240/ABS(SUM('Berechnungstabelle (1)'!$B$240:$M$240)),
0)),
0)</f>
        <v>0</v>
      </c>
      <c r="P23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(1)'!$F$240/ABS('Berechnungstabelle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(1)'!$F$240/ABS(SUM('Berechnungstabelle (1)'!$B$240:$M$240)),
0)),
0)</f>
        <v>0</v>
      </c>
      <c r="R23" s="198">
        <f>R22</f>
        <v>0</v>
      </c>
      <c r="S23" s="16">
        <f>IF(S22&lt;=U22,S22,U22)</f>
        <v>0</v>
      </c>
      <c r="T23" s="16">
        <f>IF(T22&lt;=V22,T22,V22)</f>
        <v>192</v>
      </c>
      <c r="U23" s="16">
        <f>IF(S22&lt;=U22,U22,S22)</f>
        <v>120</v>
      </c>
      <c r="V23" s="16">
        <f>IF(T22&lt;=V22,V22,T22)</f>
        <v>216</v>
      </c>
      <c r="W23" s="199">
        <f>W22</f>
        <v>216</v>
      </c>
    </row>
    <row r="24" spans="1:23" x14ac:dyDescent="0.2">
      <c r="A24" s="13"/>
      <c r="B24" s="13"/>
      <c r="C24" s="13"/>
      <c r="D24" s="16" t="s">
        <v>106</v>
      </c>
      <c r="E24" s="18">
        <f>IF('Berechnungstabelle (1)'!B$237&gt;0,
IF(SUM('Berechnungstabelle (1)'!$D$161:$M$162,'Berechnungstabelle (1)'!$D$187:$M$188)&gt;0,
'Berechnungstabelle (1)'!B$237*'Berechnungstabelle (1)'!$G$240/ABS('Berechnungstabelle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(1)'!$G$240/ABS(SUM('Berechnungstabelle (1)'!$B$240:$M$240)),
0)),
0)</f>
        <v>0</v>
      </c>
      <c r="F24" s="18">
        <f>IF('Berechnungstabelle (1)'!C$237&gt;0,
IF(SUM('Berechnungstabelle (1)'!$D$161:$M$162,'Berechnungstabelle (1)'!$D$187:$M$188)&gt;0,
'Berechnungstabelle (1)'!C$237*'Berechnungstabelle (1)'!$G$240/ABS('Berechnungstabelle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(1)'!$G$240/ABS(SUM('Berechnungstabelle (1)'!$B$240:$M$240)),
0)),
0)</f>
        <v>0</v>
      </c>
      <c r="G24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(1)'!$G$240/ABS(SUM('Berechnungstabelle (1)'!$B$240:$M$240)),
0)),
0)</f>
        <v>0</v>
      </c>
      <c r="H24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(1)'!$G$240/ABS(SUM('Berechnungstabelle (1)'!$B$240:$M$240)),
0)),
0)</f>
        <v>0</v>
      </c>
      <c r="I24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(1)'!$G$240/ABS(SUM('Berechnungstabelle (1)'!$B$240:$M$240)),
0)),
0)</f>
        <v>0</v>
      </c>
      <c r="J24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(1)'!$G$240/ABS(SUM('Berechnungstabelle (1)'!$B$240:$M$240)),
0)),
0)</f>
        <v>0</v>
      </c>
      <c r="K24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(1)'!$G$240/ABS(SUM('Berechnungstabelle (1)'!$B$240:$M$240)),
0)),
0)</f>
        <v>0</v>
      </c>
      <c r="L24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(1)'!$G$240/ABS(SUM('Berechnungstabelle (1)'!$B$240:$M$240)),
0)),
0)</f>
        <v>0</v>
      </c>
      <c r="M24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(1)'!$G$240/ABS(SUM('Berechnungstabelle (1)'!$B$240:$M$240)),
0)),
0)</f>
        <v>0</v>
      </c>
      <c r="N24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(1)'!$G$240/ABS(SUM('Berechnungstabelle (1)'!$B$240:$M$240)),
0)),
0)</f>
        <v>0</v>
      </c>
      <c r="O24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(1)'!$G$240/ABS(SUM('Berechnungstabelle (1)'!$B$240:$M$240)),
0)),
0)</f>
        <v>0</v>
      </c>
      <c r="P24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(1)'!$G$240/ABS('Berechnungstabelle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(1)'!$G$240/ABS(SUM('Berechnungstabelle (1)'!$B$240:$M$240)),
0)),
0)</f>
        <v>0</v>
      </c>
      <c r="R24" s="198">
        <f>R23</f>
        <v>0</v>
      </c>
      <c r="S24" s="200">
        <f>S23</f>
        <v>0</v>
      </c>
      <c r="T24" s="200">
        <f>IF(T23&lt;=U23,T23,U23)</f>
        <v>120</v>
      </c>
      <c r="U24" s="198">
        <f>IF(T23&lt;=U23,U23,T23)</f>
        <v>192</v>
      </c>
      <c r="V24" s="200">
        <f>V23</f>
        <v>216</v>
      </c>
      <c r="W24" s="199">
        <f>W23</f>
        <v>216</v>
      </c>
    </row>
    <row r="25" spans="1:23" x14ac:dyDescent="0.2">
      <c r="A25" s="13"/>
      <c r="B25" s="13"/>
      <c r="C25" s="13"/>
      <c r="D25" s="16" t="s">
        <v>107</v>
      </c>
      <c r="E25" s="18">
        <f>IF('Berechnungstabelle (1)'!B$237&gt;0,
IF(SUM('Berechnungstabelle (1)'!$D$161:$M$162,'Berechnungstabelle (1)'!$D$187:$M$188)&gt;0,
'Berechnungstabelle (1)'!B$237*'Berechnungstabelle (1)'!$H$240/ABS('Berechnungstabelle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(1)'!$H$240/ABS(SUM('Berechnungstabelle (1)'!$B$240:$M$240)),
0)),
0)</f>
        <v>0</v>
      </c>
      <c r="F25" s="18">
        <f>IF('Berechnungstabelle (1)'!C$237&gt;0,
IF(SUM('Berechnungstabelle (1)'!$D$161:$M$162,'Berechnungstabelle (1)'!$D$187:$M$188)&gt;0,
'Berechnungstabelle (1)'!C$237*'Berechnungstabelle (1)'!$H$240/ABS('Berechnungstabelle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(1)'!$H$240/ABS(SUM('Berechnungstabelle (1)'!$B$240:$M$240)),
0)),
0)</f>
        <v>0</v>
      </c>
      <c r="G25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(1)'!$H$240/ABS(SUM('Berechnungstabelle (1)'!$B$240:$M$240)),
0)),
0)</f>
        <v>0</v>
      </c>
      <c r="H25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(1)'!$H$240/ABS(SUM('Berechnungstabelle (1)'!$B$240:$M$240)),
0)),
0)</f>
        <v>0</v>
      </c>
      <c r="I25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(1)'!$H$240/ABS(SUM('Berechnungstabelle (1)'!$B$240:$M$240)),
0)),
0)</f>
        <v>0</v>
      </c>
      <c r="J25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(1)'!$H$240/ABS(SUM('Berechnungstabelle (1)'!$B$240:$M$240)),
0)),
0)</f>
        <v>0</v>
      </c>
      <c r="K25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(1)'!$H$240/ABS(SUM('Berechnungstabelle (1)'!$B$240:$M$240)),
0)),
0)</f>
        <v>0</v>
      </c>
      <c r="L25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(1)'!$H$240/ABS(SUM('Berechnungstabelle (1)'!$B$240:$M$240)),
0)),
0)</f>
        <v>0</v>
      </c>
      <c r="M25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(1)'!$H$240/ABS(SUM('Berechnungstabelle (1)'!$B$240:$M$240)),
0)),
0)</f>
        <v>0</v>
      </c>
      <c r="N25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(1)'!$H$240/ABS(SUM('Berechnungstabelle (1)'!$B$240:$M$240)),
0)),
0)</f>
        <v>0</v>
      </c>
      <c r="O25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(1)'!$H$240/ABS(SUM('Berechnungstabelle (1)'!$B$240:$M$240)),
0)),
0)</f>
        <v>0</v>
      </c>
      <c r="P25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(1)'!$H$240/ABS('Berechnungstabelle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(1)'!$H$240/ABS(SUM('Berechnungstabelle (1)'!$B$240:$M$240)),
0)),
0)</f>
        <v>0</v>
      </c>
    </row>
    <row r="26" spans="1:23" x14ac:dyDescent="0.2">
      <c r="A26" s="13"/>
      <c r="B26" s="13"/>
      <c r="C26" s="13"/>
      <c r="D26" s="16" t="s">
        <v>108</v>
      </c>
      <c r="E26" s="18">
        <f>IF('Berechnungstabelle (1)'!B$237&gt;0,
IF(SUM('Berechnungstabelle (1)'!$D$161:$M$162,'Berechnungstabelle (1)'!$D$187:$M$188)&gt;0,
'Berechnungstabelle (1)'!B$237*'Berechnungstabelle (1)'!$I$240/ABS('Berechnungstabelle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(1)'!$I$240/ABS(SUM('Berechnungstabelle (1)'!$B$240:$M$240)),
0)),
0)</f>
        <v>0</v>
      </c>
      <c r="F26" s="18">
        <f>IF('Berechnungstabelle (1)'!C$237&gt;0,
IF(SUM('Berechnungstabelle (1)'!$D$161:$M$162,'Berechnungstabelle (1)'!$D$187:$M$188)&gt;0,
'Berechnungstabelle (1)'!C$237*'Berechnungstabelle (1)'!$I$240/ABS('Berechnungstabelle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(1)'!$I$240/ABS(SUM('Berechnungstabelle (1)'!$B$240:$M$240)),
0)),
0)</f>
        <v>0</v>
      </c>
      <c r="G26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(1)'!$I$240/ABS(SUM('Berechnungstabelle (1)'!$B$240:$M$240)),
0)),
0)</f>
        <v>0</v>
      </c>
      <c r="H26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(1)'!$I$240/ABS(SUM('Berechnungstabelle (1)'!$B$240:$M$240)),
0)),
0)</f>
        <v>0</v>
      </c>
      <c r="I26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(1)'!$I$240/ABS(SUM('Berechnungstabelle (1)'!$B$240:$M$240)),
0)),
0)</f>
        <v>0</v>
      </c>
      <c r="J26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(1)'!$I$240/ABS(SUM('Berechnungstabelle (1)'!$B$240:$M$240)),
0)),
0)</f>
        <v>0</v>
      </c>
      <c r="K26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(1)'!$I$240/ABS(SUM('Berechnungstabelle (1)'!$B$240:$M$240)),
0)),
0)</f>
        <v>0</v>
      </c>
      <c r="L26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(1)'!$I$240/ABS(SUM('Berechnungstabelle (1)'!$B$240:$M$240)),
0)),
0)</f>
        <v>0</v>
      </c>
      <c r="M26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(1)'!$I$240/ABS(SUM('Berechnungstabelle (1)'!$B$240:$M$240)),
0)),
0)</f>
        <v>0</v>
      </c>
      <c r="N26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(1)'!$I$240/ABS(SUM('Berechnungstabelle (1)'!$B$240:$M$240)),
0)),
0)</f>
        <v>0</v>
      </c>
      <c r="O26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(1)'!$I$240/ABS(SUM('Berechnungstabelle (1)'!$B$240:$M$240)),
0)),
0)</f>
        <v>0</v>
      </c>
      <c r="P26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(1)'!$I$240/ABS('Berechnungstabelle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(1)'!$I$240/ABS(SUM('Berechnungstabelle (1)'!$B$240:$M$240)),
0)),
0)</f>
        <v>0</v>
      </c>
      <c r="R26" s="195">
        <f>'Berechnungstabelle (1)'!$I$10</f>
        <v>0</v>
      </c>
      <c r="S26" s="196">
        <f>'Berechnungstabelle (1)'!$I$17</f>
        <v>0</v>
      </c>
      <c r="T26" s="197">
        <f>'Berechnungstabelle (1)'!$E$26*12</f>
        <v>192</v>
      </c>
      <c r="U26" s="195">
        <f>'Berechnungstabelle (1)'!$G$27*12</f>
        <v>120</v>
      </c>
      <c r="V26" s="196">
        <f>'Berechnungstabelle (1)'!$H$27*12</f>
        <v>216</v>
      </c>
      <c r="W26" s="197">
        <f>'Berechnungstabelle (1)'!$I$27*12</f>
        <v>216</v>
      </c>
    </row>
    <row r="27" spans="1:23" x14ac:dyDescent="0.2">
      <c r="A27" s="13"/>
      <c r="B27" s="13"/>
      <c r="C27" s="13"/>
      <c r="D27" s="16" t="s">
        <v>109</v>
      </c>
      <c r="E27" s="18">
        <f>IF('Berechnungstabelle (1)'!B$237&gt;0,
IF(SUM('Berechnungstabelle (1)'!$D$161:$M$162,'Berechnungstabelle (1)'!$D$187:$M$188)&gt;0,
'Berechnungstabelle (1)'!B$237*'Berechnungstabelle (1)'!$J$240/ABS('Berechnungstabelle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(1)'!$J$240/ABS(SUM('Berechnungstabelle (1)'!$B$240:$M$240)),
0)),
0)</f>
        <v>0</v>
      </c>
      <c r="F27" s="18">
        <f>IF('Berechnungstabelle (1)'!C$237&gt;0,
IF(SUM('Berechnungstabelle (1)'!$D$161:$M$162,'Berechnungstabelle (1)'!$D$187:$M$188)&gt;0,
'Berechnungstabelle (1)'!C$237*'Berechnungstabelle (1)'!$J$240/ABS('Berechnungstabelle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(1)'!$J$240/ABS(SUM('Berechnungstabelle (1)'!$B$240:$M$240)),
0)),
0)</f>
        <v>0</v>
      </c>
      <c r="G27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(1)'!$J$240/ABS(SUM('Berechnungstabelle (1)'!$B$240:$M$240)),
0)),
0)</f>
        <v>0</v>
      </c>
      <c r="H27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(1)'!$J$240/ABS(SUM('Berechnungstabelle (1)'!$B$240:$M$240)),
0)),
0)</f>
        <v>0</v>
      </c>
      <c r="I27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(1)'!$J$240/ABS(SUM('Berechnungstabelle (1)'!$B$240:$M$240)),
0)),
0)</f>
        <v>0</v>
      </c>
      <c r="J27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(1)'!$J$240/ABS(SUM('Berechnungstabelle (1)'!$B$240:$M$240)),
0)),
0)</f>
        <v>0</v>
      </c>
      <c r="K27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(1)'!$J$240/ABS(SUM('Berechnungstabelle (1)'!$B$240:$M$240)),
0)),
0)</f>
        <v>0</v>
      </c>
      <c r="L27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(1)'!$J$240/ABS(SUM('Berechnungstabelle (1)'!$B$240:$M$240)),
0)),
0)</f>
        <v>0</v>
      </c>
      <c r="M27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(1)'!$J$240/ABS(SUM('Berechnungstabelle (1)'!$B$240:$M$240)),
0)),
0)</f>
        <v>0</v>
      </c>
      <c r="N27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(1)'!$J$240/ABS(SUM('Berechnungstabelle (1)'!$B$240:$M$240)),
0)),
0)</f>
        <v>0</v>
      </c>
      <c r="O27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(1)'!$J$240/ABS(SUM('Berechnungstabelle (1)'!$B$240:$M$240)),
0)),
0)</f>
        <v>0</v>
      </c>
      <c r="P27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(1)'!$J$240/ABS('Berechnungstabelle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(1)'!$J$240/ABS(SUM('Berechnungstabelle (1)'!$B$240:$M$240)),
0)),
0)</f>
        <v>0</v>
      </c>
      <c r="R27" s="198">
        <f>IF(R26&lt;=U26,R26,U26)</f>
        <v>0</v>
      </c>
      <c r="S27" s="16">
        <f>IF(S26&lt;=V26,S26,V26)</f>
        <v>0</v>
      </c>
      <c r="T27" s="16">
        <f>IF(T26&lt;=W26,T26,W26)</f>
        <v>192</v>
      </c>
      <c r="U27" s="16">
        <f>IF(R26&lt;=U26,U26,R26)</f>
        <v>120</v>
      </c>
      <c r="V27" s="16">
        <f>IF(S26&lt;=V26,V26,S26)</f>
        <v>216</v>
      </c>
      <c r="W27" s="199">
        <f>IF(T26&lt;=W26,W26,T26)</f>
        <v>216</v>
      </c>
    </row>
    <row r="28" spans="1:23" x14ac:dyDescent="0.2">
      <c r="A28" s="13"/>
      <c r="B28" s="13"/>
      <c r="C28" s="13"/>
      <c r="D28" s="16" t="s">
        <v>110</v>
      </c>
      <c r="E28" s="18">
        <f>IF('Berechnungstabelle (1)'!B$237&gt;0,
IF(SUM('Berechnungstabelle (1)'!$D$161:$M$162,'Berechnungstabelle (1)'!$D$187:$M$188)&gt;0,
'Berechnungstabelle (1)'!B$237*'Berechnungstabelle (1)'!$K$240/ABS('Berechnungstabelle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(1)'!$K$240/ABS(SUM('Berechnungstabelle (1)'!$B$240:$M$240)),
0)),
0)</f>
        <v>0</v>
      </c>
      <c r="F28" s="18">
        <f>IF('Berechnungstabelle (1)'!C$237&gt;0,
IF(SUM('Berechnungstabelle (1)'!$D$161:$M$162,'Berechnungstabelle (1)'!$D$187:$M$188)&gt;0,
'Berechnungstabelle (1)'!C$237*'Berechnungstabelle (1)'!$K$240/ABS('Berechnungstabelle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(1)'!$K$240/ABS(SUM('Berechnungstabelle (1)'!$B$240:$M$240)),
0)),
0)</f>
        <v>0</v>
      </c>
      <c r="G28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(1)'!$K$240/ABS(SUM('Berechnungstabelle (1)'!$B$240:$M$240)),
0)),
0)</f>
        <v>0</v>
      </c>
      <c r="H28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(1)'!$K$240/ABS(SUM('Berechnungstabelle (1)'!$B$240:$M$240)),
0)),
0)</f>
        <v>0</v>
      </c>
      <c r="I28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(1)'!$K$240/ABS(SUM('Berechnungstabelle (1)'!$B$240:$M$240)),
0)),
0)</f>
        <v>0</v>
      </c>
      <c r="J28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(1)'!$K$240/ABS(SUM('Berechnungstabelle (1)'!$B$240:$M$240)),
0)),
0)</f>
        <v>0</v>
      </c>
      <c r="K28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(1)'!$K$240/ABS(SUM('Berechnungstabelle (1)'!$B$240:$M$240)),
0)),
0)</f>
        <v>0</v>
      </c>
      <c r="L28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(1)'!$K$240/ABS(SUM('Berechnungstabelle (1)'!$B$240:$M$240)),
0)),
0)</f>
        <v>0</v>
      </c>
      <c r="M28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(1)'!$K$240/ABS(SUM('Berechnungstabelle (1)'!$B$240:$M$240)),
0)),
0)</f>
        <v>0</v>
      </c>
      <c r="N28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(1)'!$K$240/ABS(SUM('Berechnungstabelle (1)'!$B$240:$M$240)),
0)),
0)</f>
        <v>0</v>
      </c>
      <c r="O28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(1)'!$K$240/ABS(SUM('Berechnungstabelle (1)'!$B$240:$M$240)),
0)),
0)</f>
        <v>0</v>
      </c>
      <c r="P28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(1)'!$K$240/ABS('Berechnungstabelle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(1)'!$K$240/ABS(SUM('Berechnungstabelle (1)'!$B$240:$M$240)),
0)),
0)</f>
        <v>0</v>
      </c>
      <c r="R28" s="198">
        <f>R27</f>
        <v>0</v>
      </c>
      <c r="S28" s="16">
        <f>IF(S27&lt;=U27,S27,U27)</f>
        <v>0</v>
      </c>
      <c r="T28" s="16">
        <f>IF(T27&lt;=V27,T27,V27)</f>
        <v>192</v>
      </c>
      <c r="U28" s="16">
        <f>IF(S27&lt;=U27,U27,S27)</f>
        <v>120</v>
      </c>
      <c r="V28" s="16">
        <f>IF(T27&lt;=V27,V27,T27)</f>
        <v>216</v>
      </c>
      <c r="W28" s="199">
        <f>W27</f>
        <v>216</v>
      </c>
    </row>
    <row r="29" spans="1:23" x14ac:dyDescent="0.2">
      <c r="A29" s="13"/>
      <c r="B29" s="13"/>
      <c r="C29" s="13"/>
      <c r="D29" s="16" t="s">
        <v>111</v>
      </c>
      <c r="E29" s="18">
        <f>IF('Berechnungstabelle (1)'!B$237&gt;0,
IF(SUM('Berechnungstabelle (1)'!$D$161:$M$162,'Berechnungstabelle (1)'!$D$187:$M$188)&gt;0,
'Berechnungstabelle (1)'!B$237*'Berechnungstabelle (1)'!$L$240/ABS('Berechnungstabelle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(1)'!$L$240/ABS(SUM('Berechnungstabelle (1)'!$B$240:$M$240)),
0)),
0)</f>
        <v>0</v>
      </c>
      <c r="F29" s="18">
        <f>IF('Berechnungstabelle (1)'!C$237&gt;0,
IF(SUM('Berechnungstabelle (1)'!$D$161:$M$162,'Berechnungstabelle (1)'!$D$187:$M$188)&gt;0,
'Berechnungstabelle (1)'!C$237*'Berechnungstabelle (1)'!$L$240/ABS('Berechnungstabelle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(1)'!$L$240/ABS(SUM('Berechnungstabelle (1)'!$B$240:$M$240)),
0)),
0)</f>
        <v>0</v>
      </c>
      <c r="G29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(1)'!$L$240/ABS(SUM('Berechnungstabelle (1)'!$B$240:$M$240)),
0)),
0)</f>
        <v>0</v>
      </c>
      <c r="H29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(1)'!$L$240/ABS(SUM('Berechnungstabelle (1)'!$B$240:$M$240)),
0)),
0)</f>
        <v>0</v>
      </c>
      <c r="I29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(1)'!$L$240/ABS(SUM('Berechnungstabelle (1)'!$B$240:$M$240)),
0)),
0)</f>
        <v>0</v>
      </c>
      <c r="J29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(1)'!$L$240/ABS(SUM('Berechnungstabelle (1)'!$B$240:$M$240)),
0)),
0)</f>
        <v>0</v>
      </c>
      <c r="K29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(1)'!$L$240/ABS(SUM('Berechnungstabelle (1)'!$B$240:$M$240)),
0)),
0)</f>
        <v>0</v>
      </c>
      <c r="L29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(1)'!$L$240/ABS(SUM('Berechnungstabelle (1)'!$B$240:$M$240)),
0)),
0)</f>
        <v>0</v>
      </c>
      <c r="M29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(1)'!$L$240/ABS(SUM('Berechnungstabelle (1)'!$B$240:$M$240)),
0)),
0)</f>
        <v>0</v>
      </c>
      <c r="N29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(1)'!$L$240/ABS(SUM('Berechnungstabelle (1)'!$B$240:$M$240)),
0)),
0)</f>
        <v>0</v>
      </c>
      <c r="O29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(1)'!$L$240/ABS(SUM('Berechnungstabelle (1)'!$B$240:$M$240)),
0)),
0)</f>
        <v>0</v>
      </c>
      <c r="P29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(1)'!$L$240/ABS('Berechnungstabelle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(1)'!$L$240/ABS(SUM('Berechnungstabelle (1)'!$B$240:$M$240)),
0)),
0)</f>
        <v>0</v>
      </c>
      <c r="R29" s="198">
        <f>R28</f>
        <v>0</v>
      </c>
      <c r="S29" s="200">
        <f>S28</f>
        <v>0</v>
      </c>
      <c r="T29" s="200">
        <f>IF(T28&lt;=U28,T28,U28)</f>
        <v>120</v>
      </c>
      <c r="U29" s="198">
        <f>IF(T28&lt;=U28,U28,T28)</f>
        <v>192</v>
      </c>
      <c r="V29" s="200">
        <f>V28</f>
        <v>216</v>
      </c>
      <c r="W29" s="199">
        <f>W28</f>
        <v>216</v>
      </c>
    </row>
    <row r="30" spans="1:23" x14ac:dyDescent="0.2">
      <c r="A30" s="13"/>
      <c r="B30" s="13"/>
      <c r="C30" s="13"/>
      <c r="D30" s="16" t="s">
        <v>112</v>
      </c>
      <c r="E30" s="18">
        <f>IF('Berechnungstabelle (1)'!B$237&gt;0,
IF(SUM('Berechnungstabelle (1)'!$D$161:$M$162,'Berechnungstabelle (1)'!$D$187:$M$188)&gt;0,
'Berechnungstabelle (1)'!B$237*'Berechnungstabelle (1)'!$M$240/ABS('Berechnungstabelle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(1)'!B$237*'Berechnungstabelle (1)'!$M$240/ABS(SUM('Berechnungstabelle (1)'!$B$240:$M$240)),
0)),
0)</f>
        <v>0</v>
      </c>
      <c r="F30" s="18">
        <f>IF('Berechnungstabelle (1)'!C$237&gt;0,
IF(SUM('Berechnungstabelle (1)'!$D$161:$M$162,'Berechnungstabelle (1)'!$D$187:$M$188)&gt;0,
'Berechnungstabelle (1)'!C$237*'Berechnungstabelle (1)'!$M$240/ABS('Berechnungstabelle (1)'!$B$240+'Berechnungstabelle (1)'!$C$240+SUM('Berechnungstabelle (1)'!$D$161:$M$162,'Berechnungstabelle (1)'!$D$187:$M$188)+SUM('Berechnungstabelle (1)'!$D$240:$M$240)),
IF(SUM('Berechnungstabelle (1)'!$B$240:$M$240)&lt;0,
'Berechnungstabelle (1)'!C$237*'Berechnungstabelle (1)'!$M$240/ABS(SUM('Berechnungstabelle (1)'!$B$240:$M$240)),
0)),
0)</f>
        <v>0</v>
      </c>
      <c r="G30" s="18">
        <f>IF('Berechnungstabelle (1)'!D$237&gt;0,
IF(SUM('Berechnungstabelle (1)'!$D$161:$M$162,'Berechnungstabelle (1)'!$D$187:$M$188)&gt;0,
IF('Berechnungstabelle (1)'!D$234&lt;=0,
0,
('Berechnungstabelle (1)'!D$237-SUM('Berechnungstabelle (1)'!D$161:D$162,'Berechnungstabelle (1)'!D$187:D$188))*'Berechnungstabelle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(1)'!D$237*'Berechnungstabelle (1)'!$M$240/ABS(SUM('Berechnungstabelle (1)'!$B$240:$M$240)),
0)),
0)</f>
        <v>0</v>
      </c>
      <c r="H30" s="18">
        <f>IF('Berechnungstabelle (1)'!E$237&gt;0,
IF(SUM('Berechnungstabelle (1)'!$D$161:$M$162,'Berechnungstabelle (1)'!$D$187:$M$188)&gt;0,
IF('Berechnungstabelle (1)'!E$234&lt;=0,
0,
('Berechnungstabelle (1)'!E$237-SUM('Berechnungstabelle (1)'!E$161:E$162,'Berechnungstabelle (1)'!E$187:E$188))*'Berechnungstabelle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(1)'!E$237*'Berechnungstabelle (1)'!$M$240/ABS(SUM('Berechnungstabelle (1)'!$B$240:$M$240)),
0)),
0)</f>
        <v>0</v>
      </c>
      <c r="I30" s="18">
        <f>IF('Berechnungstabelle (1)'!F$237&gt;0,
IF(SUM('Berechnungstabelle (1)'!$D$161:$M$162,'Berechnungstabelle (1)'!$D$187:$M$188)&gt;0,
IF('Berechnungstabelle (1)'!F$234&lt;=0,
0,
('Berechnungstabelle (1)'!F$237-SUM('Berechnungstabelle (1)'!F$161:F$162,'Berechnungstabelle (1)'!F$187:F$188))*'Berechnungstabelle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(1)'!F$237*'Berechnungstabelle (1)'!$M$240/ABS(SUM('Berechnungstabelle (1)'!$B$240:$M$240)),
0)),
0)</f>
        <v>0</v>
      </c>
      <c r="J30" s="18">
        <f>IF('Berechnungstabelle (1)'!G$237&gt;0,
IF(SUM('Berechnungstabelle (1)'!$D$161:$M$162,'Berechnungstabelle (1)'!$D$187:$M$188)&gt;0,
IF('Berechnungstabelle (1)'!G$234&lt;=0,
0,
('Berechnungstabelle (1)'!G$237-SUM('Berechnungstabelle (1)'!G$161:G$162,'Berechnungstabelle (1)'!G$187:G$188))*'Berechnungstabelle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(1)'!G$237*'Berechnungstabelle (1)'!$M$240/ABS(SUM('Berechnungstabelle (1)'!$B$240:$M$240)),
0)),
0)</f>
        <v>0</v>
      </c>
      <c r="K30" s="18">
        <f>IF('Berechnungstabelle (1)'!H$237&gt;0,
IF(SUM('Berechnungstabelle (1)'!$D$161:$M$162,'Berechnungstabelle (1)'!$D$187:$M$188)&gt;0,
IF('Berechnungstabelle (1)'!H$234&lt;=0,
0,
('Berechnungstabelle (1)'!H$237-SUM('Berechnungstabelle (1)'!H$161:H$162,'Berechnungstabelle (1)'!H$187:H$188))*'Berechnungstabelle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(1)'!H$237*'Berechnungstabelle (1)'!$M$240/ABS(SUM('Berechnungstabelle (1)'!$B$240:$M$240)),
0)),
0)</f>
        <v>0</v>
      </c>
      <c r="L30" s="18">
        <f>IF('Berechnungstabelle (1)'!I$237&gt;0,
IF(SUM('Berechnungstabelle (1)'!$D$161:$M$162,'Berechnungstabelle (1)'!$D$187:$M$188)&gt;0,
IF('Berechnungstabelle (1)'!I$234&lt;=0,
0,
('Berechnungstabelle (1)'!I$237-SUM('Berechnungstabelle (1)'!I$161:I$162,'Berechnungstabelle (1)'!I$187:I$188))*'Berechnungstabelle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(1)'!I$237*'Berechnungstabelle (1)'!$M$240/ABS(SUM('Berechnungstabelle (1)'!$B$240:$M$240)),
0)),
0)</f>
        <v>0</v>
      </c>
      <c r="M30" s="18">
        <f>IF('Berechnungstabelle (1)'!J$237&gt;0,
IF(SUM('Berechnungstabelle (1)'!$D$161:$M$162,'Berechnungstabelle (1)'!$D$187:$M$188)&gt;0,
IF('Berechnungstabelle (1)'!J$234&lt;=0,
0,
('Berechnungstabelle (1)'!J$237-SUM('Berechnungstabelle (1)'!J$161:J$162,'Berechnungstabelle (1)'!J$187:J$188))*'Berechnungstabelle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(1)'!J$237*'Berechnungstabelle (1)'!$M$240/ABS(SUM('Berechnungstabelle (1)'!$B$240:$M$240)),
0)),
0)</f>
        <v>0</v>
      </c>
      <c r="N30" s="18">
        <f>IF('Berechnungstabelle (1)'!K$237&gt;0,
IF(SUM('Berechnungstabelle (1)'!$D$161:$M$162,'Berechnungstabelle (1)'!$D$187:$M$188)&gt;0,
IF('Berechnungstabelle (1)'!K$234&lt;=0,
0,
('Berechnungstabelle (1)'!K$237-SUM('Berechnungstabelle (1)'!K$161:K$162,'Berechnungstabelle (1)'!K$187:K$188))*'Berechnungstabelle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(1)'!K$237*'Berechnungstabelle (1)'!$M$240/ABS(SUM('Berechnungstabelle (1)'!$B$240:$M$240)),
0)),
0)</f>
        <v>0</v>
      </c>
      <c r="O30" s="18">
        <f>IF('Berechnungstabelle (1)'!L$237&gt;0,
IF(SUM('Berechnungstabelle (1)'!$D$161:$M$162,'Berechnungstabelle (1)'!$D$187:$M$188)&gt;0,
IF('Berechnungstabelle (1)'!L$234&lt;=0,
0,
('Berechnungstabelle (1)'!L$237-SUM('Berechnungstabelle (1)'!L$161:L$162,'Berechnungstabelle (1)'!L$187:L$188))*'Berechnungstabelle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(1)'!L$237*'Berechnungstabelle (1)'!$M$240/ABS(SUM('Berechnungstabelle (1)'!$B$240:$M$240)),
0)),
0)</f>
        <v>0</v>
      </c>
      <c r="P30" s="18">
        <f>IF('Berechnungstabelle (1)'!M$237&gt;0,
IF(SUM('Berechnungstabelle (1)'!$D$161:$M$162,'Berechnungstabelle (1)'!$D$187:$M$188)&gt;0,
IF('Berechnungstabelle (1)'!M$234&lt;=0,
0,
('Berechnungstabelle (1)'!M$237-SUM('Berechnungstabelle (1)'!M$161:M$162,'Berechnungstabelle (1)'!M$187:M$188))*'Berechnungstabelle (1)'!$M$240/ABS('Berechnungstabelle (1)'!$B$240+'Berechnungstabelle (1)'!$C$240+SUM('Berechnungstabelle (1)'!$D$161:$M$162,'Berechnungstabelle (1)'!$D$187:$M$188)+SUM('Berechnungstabelle (1)'!$D$240:$M$240))),
IF(SUM('Berechnungstabelle (1)'!$B$240:$M$240)&lt;0,
'Berechnungstabelle (1)'!M$237*'Berechnungstabelle (1)'!$M$240/ABS(SUM('Berechnungstabelle (1)'!$B$240:$M$240)),
0)),
0)</f>
        <v>0</v>
      </c>
    </row>
    <row r="31" spans="1:23" x14ac:dyDescent="0.2">
      <c r="R31" s="195">
        <f>'Berechnungstabelle (1)'!$J$10</f>
        <v>0</v>
      </c>
      <c r="S31" s="196">
        <f>'Berechnungstabelle (1)'!$J$17</f>
        <v>0</v>
      </c>
      <c r="T31" s="197">
        <f>'Berechnungstabelle (1)'!$E$26*12</f>
        <v>192</v>
      </c>
      <c r="U31" s="195">
        <f>'Berechnungstabelle (1)'!$G$27*12</f>
        <v>120</v>
      </c>
      <c r="V31" s="196">
        <f>'Berechnungstabelle (1)'!$H$27*12</f>
        <v>216</v>
      </c>
      <c r="W31" s="197">
        <f>'Berechnungstabelle (1)'!$I$27*12</f>
        <v>216</v>
      </c>
    </row>
    <row r="32" spans="1:23" x14ac:dyDescent="0.2">
      <c r="R32" s="198">
        <f>IF(R31&lt;=U31,R31,U31)</f>
        <v>0</v>
      </c>
      <c r="S32" s="16">
        <f>IF(S31&lt;=V31,S31,V31)</f>
        <v>0</v>
      </c>
      <c r="T32" s="16">
        <f>IF(T31&lt;=W31,T31,W31)</f>
        <v>192</v>
      </c>
      <c r="U32" s="16">
        <f>IF(R31&lt;=U31,U31,R31)</f>
        <v>120</v>
      </c>
      <c r="V32" s="16">
        <f>IF(S31&lt;=V31,V31,S31)</f>
        <v>216</v>
      </c>
      <c r="W32" s="199">
        <f>IF(T31&lt;=W31,W31,T31)</f>
        <v>216</v>
      </c>
    </row>
    <row r="33" spans="18:23" x14ac:dyDescent="0.2">
      <c r="R33" s="198">
        <f>R32</f>
        <v>0</v>
      </c>
      <c r="S33" s="16">
        <f>IF(S32&lt;=U32,S32,U32)</f>
        <v>0</v>
      </c>
      <c r="T33" s="16">
        <f>IF(T32&lt;=V32,T32,V32)</f>
        <v>192</v>
      </c>
      <c r="U33" s="16">
        <f>IF(S32&lt;=U32,U32,S32)</f>
        <v>120</v>
      </c>
      <c r="V33" s="16">
        <f>IF(T32&lt;=V32,V32,T32)</f>
        <v>216</v>
      </c>
      <c r="W33" s="199">
        <f>W32</f>
        <v>216</v>
      </c>
    </row>
    <row r="34" spans="18:23" x14ac:dyDescent="0.2">
      <c r="R34" s="198">
        <f>R33</f>
        <v>0</v>
      </c>
      <c r="S34" s="200">
        <f>S33</f>
        <v>0</v>
      </c>
      <c r="T34" s="200">
        <f>IF(T33&lt;=U33,T33,U33)</f>
        <v>120</v>
      </c>
      <c r="U34" s="198">
        <f>IF(T33&lt;=U33,U33,T33)</f>
        <v>192</v>
      </c>
      <c r="V34" s="200">
        <f>V33</f>
        <v>216</v>
      </c>
      <c r="W34" s="199">
        <f>W33</f>
        <v>216</v>
      </c>
    </row>
    <row r="36" spans="18:23" x14ac:dyDescent="0.2">
      <c r="R36" s="195">
        <f>'Berechnungstabelle (1)'!$K$10</f>
        <v>0</v>
      </c>
      <c r="S36" s="196">
        <f>'Berechnungstabelle (1)'!$K$17</f>
        <v>0</v>
      </c>
      <c r="T36" s="197">
        <f>'Berechnungstabelle (1)'!$E$26*12</f>
        <v>192</v>
      </c>
      <c r="U36" s="195">
        <f>'Berechnungstabelle (1)'!$G$27*12</f>
        <v>120</v>
      </c>
      <c r="V36" s="196">
        <f>'Berechnungstabelle (1)'!$H$27*12</f>
        <v>216</v>
      </c>
      <c r="W36" s="197">
        <f>'Berechnungstabelle (1)'!$I$27*12</f>
        <v>216</v>
      </c>
    </row>
    <row r="37" spans="18:23" x14ac:dyDescent="0.2">
      <c r="R37" s="198">
        <f>IF(R36&lt;=U36,R36,U36)</f>
        <v>0</v>
      </c>
      <c r="S37" s="16">
        <f>IF(S36&lt;=V36,S36,V36)</f>
        <v>0</v>
      </c>
      <c r="T37" s="16">
        <f>IF(T36&lt;=W36,T36,W36)</f>
        <v>192</v>
      </c>
      <c r="U37" s="16">
        <f>IF(R36&lt;=U36,U36,R36)</f>
        <v>120</v>
      </c>
      <c r="V37" s="16">
        <f>IF(S36&lt;=V36,V36,S36)</f>
        <v>216</v>
      </c>
      <c r="W37" s="199">
        <f>IF(T36&lt;=W36,W36,T36)</f>
        <v>216</v>
      </c>
    </row>
    <row r="38" spans="18:23" x14ac:dyDescent="0.2">
      <c r="R38" s="198">
        <f>R37</f>
        <v>0</v>
      </c>
      <c r="S38" s="16">
        <f>IF(S37&lt;=U37,S37,U37)</f>
        <v>0</v>
      </c>
      <c r="T38" s="16">
        <f>IF(T37&lt;=V37,T37,V37)</f>
        <v>192</v>
      </c>
      <c r="U38" s="16">
        <f>IF(S37&lt;=U37,U37,S37)</f>
        <v>120</v>
      </c>
      <c r="V38" s="16">
        <f>IF(T37&lt;=V37,V37,T37)</f>
        <v>216</v>
      </c>
      <c r="W38" s="199">
        <f>W37</f>
        <v>216</v>
      </c>
    </row>
    <row r="39" spans="18:23" x14ac:dyDescent="0.2">
      <c r="R39" s="198">
        <f>R38</f>
        <v>0</v>
      </c>
      <c r="S39" s="200">
        <f>S38</f>
        <v>0</v>
      </c>
      <c r="T39" s="200">
        <f>IF(T38&lt;=U38,T38,U38)</f>
        <v>120</v>
      </c>
      <c r="U39" s="198">
        <f>IF(T38&lt;=U38,U38,T38)</f>
        <v>192</v>
      </c>
      <c r="V39" s="200">
        <f>V38</f>
        <v>216</v>
      </c>
      <c r="W39" s="199">
        <f>W38</f>
        <v>216</v>
      </c>
    </row>
    <row r="41" spans="18:23" x14ac:dyDescent="0.2">
      <c r="R41" s="195">
        <f>'Berechnungstabelle (1)'!$L$10</f>
        <v>0</v>
      </c>
      <c r="S41" s="196">
        <f>'Berechnungstabelle (1)'!$L$17</f>
        <v>0</v>
      </c>
      <c r="T41" s="197">
        <f>'Berechnungstabelle (1)'!$E$26*12</f>
        <v>192</v>
      </c>
      <c r="U41" s="195">
        <f>'Berechnungstabelle (1)'!$G$27*12</f>
        <v>120</v>
      </c>
      <c r="V41" s="196">
        <f>'Berechnungstabelle (1)'!$H$27*12</f>
        <v>216</v>
      </c>
      <c r="W41" s="197">
        <f>'Berechnungstabelle (1)'!$I$27*12</f>
        <v>216</v>
      </c>
    </row>
    <row r="42" spans="18:23" x14ac:dyDescent="0.2">
      <c r="R42" s="198">
        <f>IF(R41&lt;=U41,R41,U41)</f>
        <v>0</v>
      </c>
      <c r="S42" s="16">
        <f>IF(S41&lt;=V41,S41,V41)</f>
        <v>0</v>
      </c>
      <c r="T42" s="16">
        <f>IF(T41&lt;=W41,T41,W41)</f>
        <v>192</v>
      </c>
      <c r="U42" s="16">
        <f>IF(R41&lt;=U41,U41,R41)</f>
        <v>120</v>
      </c>
      <c r="V42" s="16">
        <f>IF(S41&lt;=V41,V41,S41)</f>
        <v>216</v>
      </c>
      <c r="W42" s="199">
        <f>IF(T41&lt;=W41,W41,T41)</f>
        <v>216</v>
      </c>
    </row>
    <row r="43" spans="18:23" x14ac:dyDescent="0.2">
      <c r="R43" s="198">
        <f>R42</f>
        <v>0</v>
      </c>
      <c r="S43" s="16">
        <f>IF(S42&lt;=U42,S42,U42)</f>
        <v>0</v>
      </c>
      <c r="T43" s="16">
        <f>IF(T42&lt;=V42,T42,V42)</f>
        <v>192</v>
      </c>
      <c r="U43" s="16">
        <f>IF(S42&lt;=U42,U42,S42)</f>
        <v>120</v>
      </c>
      <c r="V43" s="16">
        <f>IF(T42&lt;=V42,V42,T42)</f>
        <v>216</v>
      </c>
      <c r="W43" s="199">
        <f>W42</f>
        <v>216</v>
      </c>
    </row>
    <row r="44" spans="18:23" x14ac:dyDescent="0.2">
      <c r="R44" s="198">
        <f>R43</f>
        <v>0</v>
      </c>
      <c r="S44" s="200">
        <f>S43</f>
        <v>0</v>
      </c>
      <c r="T44" s="200">
        <f>IF(T43&lt;=U43,T43,U43)</f>
        <v>120</v>
      </c>
      <c r="U44" s="198">
        <f>IF(T43&lt;=U43,U43,T43)</f>
        <v>192</v>
      </c>
      <c r="V44" s="200">
        <f>V43</f>
        <v>216</v>
      </c>
      <c r="W44" s="199">
        <f>W43</f>
        <v>216</v>
      </c>
    </row>
    <row r="46" spans="18:23" x14ac:dyDescent="0.2">
      <c r="R46" s="195">
        <f>'Berechnungstabelle (1)'!$M$10</f>
        <v>0</v>
      </c>
      <c r="S46" s="196">
        <f>'Berechnungstabelle (1)'!$M$17</f>
        <v>0</v>
      </c>
      <c r="T46" s="197">
        <f>'Berechnungstabelle (1)'!$E$26*12</f>
        <v>192</v>
      </c>
      <c r="U46" s="195">
        <f>'Berechnungstabelle (1)'!$G$27*12</f>
        <v>120</v>
      </c>
      <c r="V46" s="196">
        <f>'Berechnungstabelle (1)'!$H$27*12</f>
        <v>216</v>
      </c>
      <c r="W46" s="197">
        <f>'Berechnungstabelle (1)'!$I$27*12</f>
        <v>216</v>
      </c>
    </row>
    <row r="47" spans="18:23" x14ac:dyDescent="0.2">
      <c r="R47" s="198">
        <f>IF(R46&lt;=U46,R46,U46)</f>
        <v>0</v>
      </c>
      <c r="S47" s="16">
        <f>IF(S46&lt;=V46,S46,V46)</f>
        <v>0</v>
      </c>
      <c r="T47" s="16">
        <f>IF(T46&lt;=W46,T46,W46)</f>
        <v>192</v>
      </c>
      <c r="U47" s="16">
        <f>IF(R46&lt;=U46,U46,R46)</f>
        <v>120</v>
      </c>
      <c r="V47" s="16">
        <f>IF(S46&lt;=V46,V46,S46)</f>
        <v>216</v>
      </c>
      <c r="W47" s="199">
        <f>IF(T46&lt;=W46,W46,T46)</f>
        <v>216</v>
      </c>
    </row>
    <row r="48" spans="18:23" x14ac:dyDescent="0.2">
      <c r="R48" s="198">
        <f>R47</f>
        <v>0</v>
      </c>
      <c r="S48" s="16">
        <f>IF(S47&lt;=U47,S47,U47)</f>
        <v>0</v>
      </c>
      <c r="T48" s="16">
        <f>IF(T47&lt;=V47,T47,V47)</f>
        <v>192</v>
      </c>
      <c r="U48" s="16">
        <f>IF(S47&lt;=U47,U47,S47)</f>
        <v>120</v>
      </c>
      <c r="V48" s="16">
        <f>IF(T47&lt;=V47,V47,T47)</f>
        <v>216</v>
      </c>
      <c r="W48" s="199">
        <f>W47</f>
        <v>216</v>
      </c>
    </row>
    <row r="49" spans="18:23" x14ac:dyDescent="0.2">
      <c r="R49" s="198">
        <f>R48</f>
        <v>0</v>
      </c>
      <c r="S49" s="200">
        <f>S48</f>
        <v>0</v>
      </c>
      <c r="T49" s="200">
        <f>IF(T48&lt;=U48,T48,U48)</f>
        <v>120</v>
      </c>
      <c r="U49" s="198">
        <f>IF(T48&lt;=U48,U48,T48)</f>
        <v>192</v>
      </c>
      <c r="V49" s="200">
        <f>V48</f>
        <v>216</v>
      </c>
      <c r="W49" s="199">
        <f>W48</f>
        <v>216</v>
      </c>
    </row>
  </sheetData>
  <sheetProtection algorithmName="SHA-512" hashValue="v/V9i+CI6l69YcaIf91SJV4mKmt1uKBQOvTu6wrKtrabAkosoEX+QzBf4WgeMXUvSxya2+k6X2U52o9f0o9Epw==" saltValue="U9+SOHCalrGJtEyfMcw/pw==" spinCount="100000" sheet="1" selectLockedCells="1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7</vt:i4>
      </vt:variant>
    </vt:vector>
  </HeadingPairs>
  <TitlesOfParts>
    <vt:vector size="11" baseType="lpstr">
      <vt:lpstr>Eingabemaske (1)</vt:lpstr>
      <vt:lpstr>Berechnungstabelle (1)</vt:lpstr>
      <vt:lpstr>Druckversion (1)</vt:lpstr>
      <vt:lpstr>Listen (1)</vt:lpstr>
      <vt:lpstr>Arbeitstage</vt:lpstr>
      <vt:lpstr>Berechnungsmethode</vt:lpstr>
      <vt:lpstr>JaNein</vt:lpstr>
      <vt:lpstr>Monate</vt:lpstr>
      <vt:lpstr>Überschussbeteiligung</vt:lpstr>
      <vt:lpstr>Volljährigenunterhalt</vt:lpstr>
      <vt:lpstr>Zivilstand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Litschi Susanne</dc:creator>
  <cp:lastModifiedBy>Litschi Susanne</cp:lastModifiedBy>
  <cp:lastPrinted>2019-08-20T12:57:14Z</cp:lastPrinted>
  <dcterms:created xsi:type="dcterms:W3CDTF">2016-10-03T10:16:10Z</dcterms:created>
  <dcterms:modified xsi:type="dcterms:W3CDTF">2019-08-23T16:02:44Z</dcterms:modified>
</cp:coreProperties>
</file>